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456" windowWidth="20376" windowHeight="12816" tabRatio="869" firstSheet="1" activeTab="2"/>
  </bookViews>
  <sheets>
    <sheet name="rk1112" sheetId="1" state="hidden" r:id="rId1"/>
    <sheet name="equips" sheetId="2" r:id="rId2"/>
    <sheet name="sorteig" sheetId="3" r:id="rId3"/>
    <sheet name="ST.CUGAT (A1)" sheetId="4" r:id="rId4"/>
    <sheet name="ST.CUGAT (A2)" sheetId="5" r:id="rId5"/>
    <sheet name="CASTELLAR (B1)" sheetId="6" r:id="rId6"/>
    <sheet name="CASTELLAR (B2)" sheetId="7" r:id="rId7"/>
    <sheet name="ST.CUGAT (C1)" sheetId="8" r:id="rId8"/>
    <sheet name="CASTELLAR (C2)" sheetId="9" r:id="rId9"/>
    <sheet name="grup b" sheetId="10" state="hidden" r:id="rId10"/>
    <sheet name="grup C" sheetId="11" state="hidden" r:id="rId11"/>
  </sheets>
  <externalReferences>
    <externalReference r:id="rId14"/>
    <externalReference r:id="rId15"/>
  </externalReferences>
  <definedNames>
    <definedName name="_xlnm.Print_Area" localSheetId="5">'CASTELLAR (B1)'!$A$1:$O$169</definedName>
    <definedName name="_xlnm.Print_Area" localSheetId="6">'CASTELLAR (B2)'!$A$1:$O$169</definedName>
    <definedName name="_xlnm.Print_Area" localSheetId="8">'CASTELLAR (C2)'!$A$1:$O$120</definedName>
    <definedName name="_xlnm.Print_Area" localSheetId="1">'equips'!$A$1:$D$205</definedName>
    <definedName name="_xlnm.Print_Area" localSheetId="2">'sorteig'!$A$1:$I$25</definedName>
    <definedName name="_xlnm.Print_Area" localSheetId="3">'ST.CUGAT (A1)'!$A$1:$O$169</definedName>
    <definedName name="_xlnm.Print_Area" localSheetId="4">'ST.CUGAT (A2)'!$A$1:$O$169</definedName>
    <definedName name="_xlnm.Print_Area" localSheetId="7">'ST.CUGAT (C1)'!$A$1:$O$169</definedName>
    <definedName name="CLUB" localSheetId="5">'CASTELLAR (B1)'!$T:$Z</definedName>
    <definedName name="CLUB" localSheetId="6">'CASTELLAR (B2)'!$T:$Z</definedName>
    <definedName name="CLUB" localSheetId="8">'CASTELLAR (C2)'!$T:$Z</definedName>
    <definedName name="CLUB" localSheetId="4">'ST.CUGAT (A2)'!$T:$Z</definedName>
    <definedName name="CLUB" localSheetId="7">'ST.CUGAT (C1)'!$T:$Z</definedName>
    <definedName name="CLUB">'ST.CUGAT (A1)'!$T:$Z</definedName>
    <definedName name="grup_a" localSheetId="5">'sorteig'!#REF!</definedName>
    <definedName name="grup_a" localSheetId="6">'sorteig'!#REF!</definedName>
    <definedName name="grup_a" localSheetId="8">'sorteig'!#REF!</definedName>
    <definedName name="grup_a" localSheetId="4">'sorteig'!#REF!</definedName>
    <definedName name="grup_a" localSheetId="7">'sorteig'!#REF!</definedName>
    <definedName name="grup_a">'sorteig'!#REF!</definedName>
    <definedName name="GRUP_B" localSheetId="5">'sorteig'!#REF!</definedName>
    <definedName name="GRUP_B" localSheetId="6">'sorteig'!#REF!</definedName>
    <definedName name="GRUP_B" localSheetId="8">'sorteig'!#REF!</definedName>
    <definedName name="GRUP_B" localSheetId="4">'sorteig'!#REF!</definedName>
    <definedName name="GRUP_B" localSheetId="7">'sorteig'!#REF!</definedName>
    <definedName name="GRUP_B">'sorteig'!#REF!</definedName>
    <definedName name="grup_c" localSheetId="5">'sorteig'!#REF!</definedName>
    <definedName name="grup_c" localSheetId="6">'sorteig'!#REF!</definedName>
    <definedName name="grup_c" localSheetId="8">'sorteig'!#REF!</definedName>
    <definedName name="grup_c" localSheetId="4">'sorteig'!#REF!</definedName>
    <definedName name="grup_c" localSheetId="7">'sorteig'!#REF!</definedName>
    <definedName name="grup_c">'sorteig'!#REF!</definedName>
    <definedName name="jug" localSheetId="5">'CASTELLAR (B1)'!$P$14:$S$55</definedName>
    <definedName name="jug" localSheetId="6">'CASTELLAR (B2)'!$P$14:$S$55</definedName>
    <definedName name="jug" localSheetId="8">'CASTELLAR (C2)'!$P$14:$S$48</definedName>
    <definedName name="jug" localSheetId="4">'ST.CUGAT (A2)'!$P$14:$S$55</definedName>
    <definedName name="jug" localSheetId="7">'ST.CUGAT (C1)'!$P$14:$S$55</definedName>
    <definedName name="jug">'ST.CUGAT (A1)'!$P$14:$S$55</definedName>
    <definedName name="jugA1" localSheetId="5">'CASTELLAR (B1)'!$P$11:$S$144</definedName>
    <definedName name="jugA1" localSheetId="6">'CASTELLAR (B2)'!$P$11:$S$144</definedName>
    <definedName name="jugA1" localSheetId="8">'CASTELLAR (C2)'!$P$11:$S$95</definedName>
    <definedName name="jugA1" localSheetId="3">'ST.CUGAT (A1)'!$P$11:$S$144</definedName>
    <definedName name="jugA1" localSheetId="4">'ST.CUGAT (A2)'!$P$11:$S$144</definedName>
    <definedName name="jugA1" localSheetId="7">'ST.CUGAT (C1)'!$P$11:$S$144</definedName>
    <definedName name="RES" localSheetId="5">#REF!</definedName>
    <definedName name="RES" localSheetId="6">#REF!</definedName>
    <definedName name="RES" localSheetId="8">#REF!</definedName>
    <definedName name="RES" localSheetId="4">#REF!</definedName>
    <definedName name="RES" localSheetId="7">#REF!</definedName>
    <definedName name="RES">#REF!</definedName>
    <definedName name="rk1011">'[1]rk_1011'!$C:$I</definedName>
    <definedName name="rk1112">'rk1112'!$A:$H</definedName>
    <definedName name="RK1617">'[2]Hoja2'!$E:$I</definedName>
    <definedName name="sorteig1" localSheetId="2">'sorteig'!$A:$E</definedName>
  </definedNames>
  <calcPr fullCalcOnLoad="1"/>
</workbook>
</file>

<file path=xl/comments4.xml><?xml version="1.0" encoding="utf-8"?>
<comments xmlns="http://schemas.openxmlformats.org/spreadsheetml/2006/main">
  <authors>
    <author>Enric Bosch Pastor</author>
  </authors>
  <commentList>
    <comment ref="I5" authorId="0">
      <text>
        <r>
          <rPr>
            <b/>
            <sz val="10"/>
            <color indexed="8"/>
            <rFont val="Tahoma"/>
            <family val="2"/>
          </rPr>
          <t xml:space="preserve">Utilitzar aquest format:
</t>
        </r>
        <r>
          <rPr>
            <b/>
            <sz val="10"/>
            <color indexed="8"/>
            <rFont val="Tahoma"/>
            <family val="2"/>
          </rPr>
          <t xml:space="preserve">11-5
</t>
        </r>
        <r>
          <rPr>
            <b/>
            <sz val="10"/>
            <color indexed="8"/>
            <rFont val="Tahoma"/>
            <family val="2"/>
          </rPr>
          <t>és a dir, amb un guió enmig dels punts.</t>
        </r>
      </text>
    </comment>
    <comment ref="C5" authorId="0">
      <text>
        <r>
          <rPr>
            <b/>
            <sz val="10"/>
            <color indexed="8"/>
            <rFont val="Tahoma"/>
            <family val="2"/>
          </rPr>
          <t>Teclejant el nº personal surt el nom automàtic.</t>
        </r>
      </text>
    </comment>
  </commentList>
</comments>
</file>

<file path=xl/comments5.xml><?xml version="1.0" encoding="utf-8"?>
<comments xmlns="http://schemas.openxmlformats.org/spreadsheetml/2006/main">
  <authors>
    <author>Enric Bosch Pastor</author>
  </authors>
  <commentList>
    <comment ref="C5" authorId="0">
      <text>
        <r>
          <rPr>
            <b/>
            <sz val="10"/>
            <color indexed="8"/>
            <rFont val="Tahoma"/>
            <family val="2"/>
          </rPr>
          <t>Teclejant el nº personal surt el nom automàtic.</t>
        </r>
      </text>
    </comment>
    <comment ref="I5" authorId="0">
      <text>
        <r>
          <rPr>
            <b/>
            <sz val="10"/>
            <color indexed="8"/>
            <rFont val="Tahoma"/>
            <family val="2"/>
          </rPr>
          <t xml:space="preserve">Utilitzar aquest format:
</t>
        </r>
        <r>
          <rPr>
            <b/>
            <sz val="10"/>
            <color indexed="8"/>
            <rFont val="Tahoma"/>
            <family val="2"/>
          </rPr>
          <t xml:space="preserve">11-5
</t>
        </r>
        <r>
          <rPr>
            <b/>
            <sz val="10"/>
            <color indexed="8"/>
            <rFont val="Tahoma"/>
            <family val="2"/>
          </rPr>
          <t>és a dir, amb un guió enmig dels punts.</t>
        </r>
      </text>
    </comment>
  </commentList>
</comments>
</file>

<file path=xl/comments6.xml><?xml version="1.0" encoding="utf-8"?>
<comments xmlns="http://schemas.openxmlformats.org/spreadsheetml/2006/main">
  <authors>
    <author>Enric Bosch Pastor</author>
  </authors>
  <commentList>
    <comment ref="C5" authorId="0">
      <text>
        <r>
          <rPr>
            <b/>
            <sz val="10"/>
            <color indexed="8"/>
            <rFont val="Tahoma"/>
            <family val="2"/>
          </rPr>
          <t>Teclejant el nº personal surt el nom automàtic.</t>
        </r>
      </text>
    </comment>
    <comment ref="I5" authorId="0">
      <text>
        <r>
          <rPr>
            <b/>
            <sz val="10"/>
            <color indexed="8"/>
            <rFont val="Tahoma"/>
            <family val="2"/>
          </rPr>
          <t xml:space="preserve">Utilitzar aquest format:
</t>
        </r>
        <r>
          <rPr>
            <b/>
            <sz val="10"/>
            <color indexed="8"/>
            <rFont val="Tahoma"/>
            <family val="2"/>
          </rPr>
          <t xml:space="preserve">11-5
</t>
        </r>
        <r>
          <rPr>
            <b/>
            <sz val="10"/>
            <color indexed="8"/>
            <rFont val="Tahoma"/>
            <family val="2"/>
          </rPr>
          <t>és a dir, amb un guió enmig dels punts.</t>
        </r>
      </text>
    </comment>
  </commentList>
</comments>
</file>

<file path=xl/comments7.xml><?xml version="1.0" encoding="utf-8"?>
<comments xmlns="http://schemas.openxmlformats.org/spreadsheetml/2006/main">
  <authors>
    <author>Enric Bosch Pastor</author>
  </authors>
  <commentList>
    <comment ref="C5" authorId="0">
      <text>
        <r>
          <rPr>
            <b/>
            <sz val="10"/>
            <color indexed="8"/>
            <rFont val="Tahoma"/>
            <family val="2"/>
          </rPr>
          <t>Teclejant el nº personal surt el nom automàtic.</t>
        </r>
      </text>
    </comment>
    <comment ref="I5" authorId="0">
      <text>
        <r>
          <rPr>
            <b/>
            <sz val="10"/>
            <color indexed="8"/>
            <rFont val="Tahoma"/>
            <family val="2"/>
          </rPr>
          <t xml:space="preserve">Utilitzar aquest format:
</t>
        </r>
        <r>
          <rPr>
            <b/>
            <sz val="10"/>
            <color indexed="8"/>
            <rFont val="Tahoma"/>
            <family val="2"/>
          </rPr>
          <t xml:space="preserve">11-5
</t>
        </r>
        <r>
          <rPr>
            <b/>
            <sz val="10"/>
            <color indexed="8"/>
            <rFont val="Tahoma"/>
            <family val="2"/>
          </rPr>
          <t>és a dir, amb un guió enmig dels punts.</t>
        </r>
      </text>
    </comment>
  </commentList>
</comments>
</file>

<file path=xl/comments8.xml><?xml version="1.0" encoding="utf-8"?>
<comments xmlns="http://schemas.openxmlformats.org/spreadsheetml/2006/main">
  <authors>
    <author>Enric Bosch Pastor</author>
  </authors>
  <commentList>
    <comment ref="C5" authorId="0">
      <text>
        <r>
          <rPr>
            <b/>
            <sz val="10"/>
            <color indexed="8"/>
            <rFont val="Tahoma"/>
            <family val="2"/>
          </rPr>
          <t>Teclejant el nº personal surt el nom automàtic.</t>
        </r>
      </text>
    </comment>
    <comment ref="I5" authorId="0">
      <text>
        <r>
          <rPr>
            <b/>
            <sz val="10"/>
            <color indexed="8"/>
            <rFont val="Tahoma"/>
            <family val="2"/>
          </rPr>
          <t xml:space="preserve">Utilitzar aquest format:
</t>
        </r>
        <r>
          <rPr>
            <b/>
            <sz val="10"/>
            <color indexed="8"/>
            <rFont val="Tahoma"/>
            <family val="2"/>
          </rPr>
          <t xml:space="preserve">11-5
</t>
        </r>
        <r>
          <rPr>
            <b/>
            <sz val="10"/>
            <color indexed="8"/>
            <rFont val="Tahoma"/>
            <family val="2"/>
          </rPr>
          <t>és a dir, amb un guió enmig dels punts.</t>
        </r>
      </text>
    </comment>
  </commentList>
</comments>
</file>

<file path=xl/comments9.xml><?xml version="1.0" encoding="utf-8"?>
<comments xmlns="http://schemas.openxmlformats.org/spreadsheetml/2006/main">
  <authors>
    <author>Enric Bosch Pastor</author>
  </authors>
  <commentList>
    <comment ref="C5" authorId="0">
      <text>
        <r>
          <rPr>
            <b/>
            <sz val="10"/>
            <color indexed="8"/>
            <rFont val="Tahoma"/>
            <family val="2"/>
          </rPr>
          <t>Teclejant el nº personal surt el nom automàtic.</t>
        </r>
      </text>
    </comment>
    <comment ref="I5" authorId="0">
      <text>
        <r>
          <rPr>
            <b/>
            <sz val="10"/>
            <color indexed="8"/>
            <rFont val="Tahoma"/>
            <family val="2"/>
          </rPr>
          <t xml:space="preserve">Utilitzar aquest format:
</t>
        </r>
        <r>
          <rPr>
            <b/>
            <sz val="10"/>
            <color indexed="8"/>
            <rFont val="Tahoma"/>
            <family val="2"/>
          </rPr>
          <t xml:space="preserve">11-5
</t>
        </r>
        <r>
          <rPr>
            <b/>
            <sz val="10"/>
            <color indexed="8"/>
            <rFont val="Tahoma"/>
            <family val="2"/>
          </rPr>
          <t>és a dir, amb un guió enmig dels punts.</t>
        </r>
      </text>
    </comment>
  </commentList>
</comments>
</file>

<file path=xl/sharedStrings.xml><?xml version="1.0" encoding="utf-8"?>
<sst xmlns="http://schemas.openxmlformats.org/spreadsheetml/2006/main" count="4653" uniqueCount="699">
  <si>
    <t>nº</t>
  </si>
  <si>
    <t>Jugador</t>
  </si>
  <si>
    <t>Cat</t>
  </si>
  <si>
    <t>Club</t>
  </si>
  <si>
    <t>RK 0910</t>
  </si>
  <si>
    <t>RK 1011</t>
  </si>
  <si>
    <t>RK 1112</t>
  </si>
  <si>
    <t>MASIP Joan</t>
  </si>
  <si>
    <t>ALE-2</t>
  </si>
  <si>
    <t>IGUALA</t>
  </si>
  <si>
    <t>CPP IGUALADA</t>
  </si>
  <si>
    <t>SALVADOR Cristian</t>
  </si>
  <si>
    <t>JUV-3</t>
  </si>
  <si>
    <t>ATEN82</t>
  </si>
  <si>
    <t>CTT ATENEU 1882</t>
  </si>
  <si>
    <t>ESPINO Daniel</t>
  </si>
  <si>
    <t>JUV-2</t>
  </si>
  <si>
    <t>BADALO</t>
  </si>
  <si>
    <t>CTT BADALONA</t>
  </si>
  <si>
    <t>SANCHEZ Carlos</t>
  </si>
  <si>
    <t>JARDÍ</t>
  </si>
  <si>
    <t>ACR EL JARDI</t>
  </si>
  <si>
    <t>VILARDELL David</t>
  </si>
  <si>
    <t>JUV-1</t>
  </si>
  <si>
    <t>FALCO</t>
  </si>
  <si>
    <t>CLUB FALCONS DE SABADELL</t>
  </si>
  <si>
    <t>FOLCH Martí</t>
  </si>
  <si>
    <t>OLESA</t>
  </si>
  <si>
    <t>CTT OLESA</t>
  </si>
  <si>
    <t>BLANCH Albert</t>
  </si>
  <si>
    <t>INF-2</t>
  </si>
  <si>
    <t>MINCA Adria</t>
  </si>
  <si>
    <t>INF-1</t>
  </si>
  <si>
    <t>MUÑOZ Miquel</t>
  </si>
  <si>
    <t>AVILA Felix</t>
  </si>
  <si>
    <t>VILANO</t>
  </si>
  <si>
    <t>CTT VILANOVA I LA GELTRU</t>
  </si>
  <si>
    <t>MATSUOKA Albert Kenji</t>
  </si>
  <si>
    <t>PANE Victor</t>
  </si>
  <si>
    <t>PERSEGUER Daniel</t>
  </si>
  <si>
    <t>VINUESA Victor</t>
  </si>
  <si>
    <t>REDONDO Manel</t>
  </si>
  <si>
    <t>VILAFR</t>
  </si>
  <si>
    <t>CTT VILAFRANCA</t>
  </si>
  <si>
    <t>FERNANDEZ Adrià</t>
  </si>
  <si>
    <t>ALE-1</t>
  </si>
  <si>
    <t>ARAGALL Nil</t>
  </si>
  <si>
    <t>ELS 8</t>
  </si>
  <si>
    <t>ELS 8 DE LA GARRIGA</t>
  </si>
  <si>
    <t>CHACON Pere</t>
  </si>
  <si>
    <t>ALCARAZ Joan</t>
  </si>
  <si>
    <t>MAÑES Aitor</t>
  </si>
  <si>
    <t>FRADERA Jordi</t>
  </si>
  <si>
    <t>MATARO</t>
  </si>
  <si>
    <t>CN MATARÓ</t>
  </si>
  <si>
    <t>BLANCO Roger</t>
  </si>
  <si>
    <t>ZAMORANO Sebastian Ignacio</t>
  </si>
  <si>
    <t>ARIAS Marc</t>
  </si>
  <si>
    <t>MARTINEZ Adria</t>
  </si>
  <si>
    <t>MASIP Francesc</t>
  </si>
  <si>
    <t>RODRIGUEZ Boris</t>
  </si>
  <si>
    <t>CEREZO Marc</t>
  </si>
  <si>
    <t>HOSPIT</t>
  </si>
  <si>
    <t>TT L'HOSPITALET</t>
  </si>
  <si>
    <t>MIRO Roger</t>
  </si>
  <si>
    <t>RIPLET</t>
  </si>
  <si>
    <t>CTT RIPOLLET</t>
  </si>
  <si>
    <t>MASIP Antoni</t>
  </si>
  <si>
    <t>FERNANDEZ Raul</t>
  </si>
  <si>
    <t>COCHRAN Jordi</t>
  </si>
  <si>
    <t>CONGRE</t>
  </si>
  <si>
    <t>AGRUPACIÓ CONGRÉS</t>
  </si>
  <si>
    <t>JIMENEZ Jose Antonio</t>
  </si>
  <si>
    <t>ESPARR</t>
  </si>
  <si>
    <t>CETT ESPARREGUERA</t>
  </si>
  <si>
    <t>SALMORAL Gerard</t>
  </si>
  <si>
    <t>GARCES Daniel</t>
  </si>
  <si>
    <t>BUXEDA Joan</t>
  </si>
  <si>
    <t>LLOVERAS Pere</t>
  </si>
  <si>
    <t>PREMIA</t>
  </si>
  <si>
    <t>ATT PREMIÀ DE MAR</t>
  </si>
  <si>
    <t>VAZQUEZ Eric</t>
  </si>
  <si>
    <t>DIAZ Joan</t>
  </si>
  <si>
    <t>FARRES Albert</t>
  </si>
  <si>
    <t>HARO Samuel</t>
  </si>
  <si>
    <t>CALEL</t>
  </si>
  <si>
    <t>CTT CALELLA</t>
  </si>
  <si>
    <t>ROJAS Daniel</t>
  </si>
  <si>
    <t>COLLBA</t>
  </si>
  <si>
    <t>CTT COLLBATO</t>
  </si>
  <si>
    <t>FERNANDEZ Albert</t>
  </si>
  <si>
    <t>JUZGADO Alvaro</t>
  </si>
  <si>
    <t>MARIN Victor</t>
  </si>
  <si>
    <t>PARETS</t>
  </si>
  <si>
    <t>TT PARETS</t>
  </si>
  <si>
    <t>RUIZ Ivan</t>
  </si>
  <si>
    <t>MOMBIELA Daniel</t>
  </si>
  <si>
    <t>QUESADA Guillem</t>
  </si>
  <si>
    <t>GELPI Guillem</t>
  </si>
  <si>
    <t>CARDED</t>
  </si>
  <si>
    <t>CTT CARDEDEU</t>
  </si>
  <si>
    <t>MARTOS Arnau</t>
  </si>
  <si>
    <t>URGELL Albert</t>
  </si>
  <si>
    <t>VICTT</t>
  </si>
  <si>
    <t>VIC TT</t>
  </si>
  <si>
    <t>LLAMAS Ismael</t>
  </si>
  <si>
    <t>GUAL Enric</t>
  </si>
  <si>
    <t>LLUÏSO</t>
  </si>
  <si>
    <t>LLUÏSOS DE GRÀCIA</t>
  </si>
  <si>
    <t>GARCIA Oriol</t>
  </si>
  <si>
    <t>CHACON Mateu</t>
  </si>
  <si>
    <t>SANCHEZ Jefferson Omar</t>
  </si>
  <si>
    <t>HORTA</t>
  </si>
  <si>
    <t>LLUÏSOS D'HORTA TT</t>
  </si>
  <si>
    <t>PUJOL Gerard</t>
  </si>
  <si>
    <t>ANFRUNS Oriol</t>
  </si>
  <si>
    <t>BASART Jaume</t>
  </si>
  <si>
    <t>OLLE Alex</t>
  </si>
  <si>
    <t>CASE Francesc Xavier</t>
  </si>
  <si>
    <t>SALLEN</t>
  </si>
  <si>
    <t>CTT SALLENT</t>
  </si>
  <si>
    <t>MARTINEZ Albert</t>
  </si>
  <si>
    <t>CASTDF</t>
  </si>
  <si>
    <t>CTT CASTELLDEFELS</t>
  </si>
  <si>
    <t>SABIO Ricard</t>
  </si>
  <si>
    <t>MENENDEZ Marius</t>
  </si>
  <si>
    <t>BEN-1</t>
  </si>
  <si>
    <t>LARIO Laia</t>
  </si>
  <si>
    <t>LARA Marc</t>
  </si>
  <si>
    <t>PLAZA Albert</t>
  </si>
  <si>
    <t>NARCÍS Jordi</t>
  </si>
  <si>
    <t>SAYAGO Alex</t>
  </si>
  <si>
    <t>FUENTES Oscar</t>
  </si>
  <si>
    <t>RELLOSO Pol</t>
  </si>
  <si>
    <t>GINE Joan</t>
  </si>
  <si>
    <t>MANYA Nil</t>
  </si>
  <si>
    <t>BEN-2</t>
  </si>
  <si>
    <t>FLORES Marc</t>
  </si>
  <si>
    <t>MASQUE</t>
  </si>
  <si>
    <t>MASQUEFA TTC</t>
  </si>
  <si>
    <t>SANS Víctor</t>
  </si>
  <si>
    <t>PONS Arnau</t>
  </si>
  <si>
    <t>PRE-0</t>
  </si>
  <si>
    <t>SALAS Esteban</t>
  </si>
  <si>
    <t>PEREZ Miguel</t>
  </si>
  <si>
    <t>ESTEVEZ Pablo</t>
  </si>
  <si>
    <t>RODRIGUEZ Marc</t>
  </si>
  <si>
    <t>BARRERO Adria</t>
  </si>
  <si>
    <t>FELIP Eduard</t>
  </si>
  <si>
    <t>OBRADORS Arnau</t>
  </si>
  <si>
    <t>MEDINA Marc</t>
  </si>
  <si>
    <t>BLANCAFORT Josep Maria</t>
  </si>
  <si>
    <t>SANTOS Yerai</t>
  </si>
  <si>
    <t>CHEN Weijun</t>
  </si>
  <si>
    <t>SANTOS David</t>
  </si>
  <si>
    <t>MOLLET</t>
  </si>
  <si>
    <t>MOLLET 2002 TT</t>
  </si>
  <si>
    <t>SCHUURMAN Ingmar</t>
  </si>
  <si>
    <t>ALMENDROS Anibal</t>
  </si>
  <si>
    <t>COSTA David</t>
  </si>
  <si>
    <t>MONTANER Josep</t>
  </si>
  <si>
    <t>LUQUE Gabriel</t>
  </si>
  <si>
    <t>ROVIRA Juli</t>
  </si>
  <si>
    <t>CAÑERO Daniel</t>
  </si>
  <si>
    <t>BOCANEGRA Alexander</t>
  </si>
  <si>
    <t>LARIO Blanca</t>
  </si>
  <si>
    <t>MOLINA Marco</t>
  </si>
  <si>
    <t>SANCHEZ Sergi</t>
  </si>
  <si>
    <t>RIVERA Christian Marcial</t>
  </si>
  <si>
    <t>SVHORT</t>
  </si>
  <si>
    <t>CTT DELS HORTS 2000</t>
  </si>
  <si>
    <t>CUNILL Jaume</t>
  </si>
  <si>
    <t>ALGARRA Sergio</t>
  </si>
  <si>
    <t>MESA Antoni</t>
  </si>
  <si>
    <t>MORIANA Miguel</t>
  </si>
  <si>
    <t>FERNANDEZ Alba</t>
  </si>
  <si>
    <t>CATALAN Oriol</t>
  </si>
  <si>
    <t>RICO Lidia</t>
  </si>
  <si>
    <t>COMA Alex</t>
  </si>
  <si>
    <t>GARCIA Marc</t>
  </si>
  <si>
    <t>SALAS Albert</t>
  </si>
  <si>
    <t>RIERA Guillem</t>
  </si>
  <si>
    <t>ALVAREZ Carles</t>
  </si>
  <si>
    <t>CID Miquel</t>
  </si>
  <si>
    <t>ROVIRA Ferran</t>
  </si>
  <si>
    <t>MUÑOZ Noa</t>
  </si>
  <si>
    <t>POUS Isaac</t>
  </si>
  <si>
    <t>ZAMORANO Catalina Miranda</t>
  </si>
  <si>
    <t>BELTRA Enric</t>
  </si>
  <si>
    <t>JUAREZ Raul</t>
  </si>
  <si>
    <t>ARGELAGUET Pau</t>
  </si>
  <si>
    <t>MATAS Nuria</t>
  </si>
  <si>
    <t>BLANCA Alex</t>
  </si>
  <si>
    <t>SALVADOR Ivan</t>
  </si>
  <si>
    <t>ALMASQUE Oriol</t>
  </si>
  <si>
    <t>PERONA Ignasi</t>
  </si>
  <si>
    <t>MONTASELL Marc</t>
  </si>
  <si>
    <t>HILARI Julio</t>
  </si>
  <si>
    <t>ATEFM</t>
  </si>
  <si>
    <t>TT ATENEU LA FLOR DE MAIG</t>
  </si>
  <si>
    <t>DE LA TORRE Sergi</t>
  </si>
  <si>
    <t>LLORET Pau</t>
  </si>
  <si>
    <t>RUIZ Gabriel</t>
  </si>
  <si>
    <t>WEISZ Jordi</t>
  </si>
  <si>
    <t>VILARRASA Rut</t>
  </si>
  <si>
    <t>NAVARRO Miquel Joaquim</t>
  </si>
  <si>
    <t>PERALTA Sergi</t>
  </si>
  <si>
    <t>PEREZ Adrian Marcos</t>
  </si>
  <si>
    <t>SANCHEZ Hector</t>
  </si>
  <si>
    <t>VIDAL Andrea</t>
  </si>
  <si>
    <t>PEÑA Lluis</t>
  </si>
  <si>
    <t>CABUTI Eric</t>
  </si>
  <si>
    <t>R.ELISENDA</t>
  </si>
  <si>
    <t>CEM REINA ELISENDA</t>
  </si>
  <si>
    <t>GONZALEZ David</t>
  </si>
  <si>
    <t>ESCARTIN Guillermo</t>
  </si>
  <si>
    <t>CASTAÑEDA Oscar</t>
  </si>
  <si>
    <t>ARROYO Marti</t>
  </si>
  <si>
    <t>VILLANUEVA Ioannis</t>
  </si>
  <si>
    <t>ASENSIO Toni</t>
  </si>
  <si>
    <t>MARIN Marc</t>
  </si>
  <si>
    <t>GONZALEZ Arnau</t>
  </si>
  <si>
    <t>PASCUAL Marc</t>
  </si>
  <si>
    <t>VELEZ Gerard</t>
  </si>
  <si>
    <t>ARJONA Guillem</t>
  </si>
  <si>
    <t>SOLSONA Xavier</t>
  </si>
  <si>
    <t>RIBERA</t>
  </si>
  <si>
    <t>CTT RIBERA D'ONDARA</t>
  </si>
  <si>
    <t>RIERA Ferran</t>
  </si>
  <si>
    <t>SANTAMARIA Veronica</t>
  </si>
  <si>
    <t>CASTILLO Carlos</t>
  </si>
  <si>
    <t>S.ANDR</t>
  </si>
  <si>
    <t>CC SANT ANDREU</t>
  </si>
  <si>
    <t>ROCA David</t>
  </si>
  <si>
    <t>ESCUDERO Jordi Francesc</t>
  </si>
  <si>
    <t>GARCIA Aran</t>
  </si>
  <si>
    <t>OLLE Xavier</t>
  </si>
  <si>
    <t>CUXART Guillem</t>
  </si>
  <si>
    <t>CASADO Marti</t>
  </si>
  <si>
    <t>ESQUIROL Roger</t>
  </si>
  <si>
    <t>LLORET Arnau</t>
  </si>
  <si>
    <t>AGUILA Iago</t>
  </si>
  <si>
    <t>VILARDELL Albert</t>
  </si>
  <si>
    <t>REN Xinhe</t>
  </si>
  <si>
    <t>OCON Sergi</t>
  </si>
  <si>
    <t>PALES</t>
  </si>
  <si>
    <t>CTT JOSEP M. PALES</t>
  </si>
  <si>
    <t>RABELL Kevin</t>
  </si>
  <si>
    <t>PAGES Adria</t>
  </si>
  <si>
    <t>SALVADOR Sergio</t>
  </si>
  <si>
    <t>VICENTE Alvaro</t>
  </si>
  <si>
    <t>GRAU Aleix</t>
  </si>
  <si>
    <t>GODALL Jaume</t>
  </si>
  <si>
    <t>GARCIA Jan</t>
  </si>
  <si>
    <t>BELENGUER David</t>
  </si>
  <si>
    <t>CASOLA Guillem</t>
  </si>
  <si>
    <t>MARTINEZ Maria</t>
  </si>
  <si>
    <t>ARAGÚNDEZ Adrià</t>
  </si>
  <si>
    <t>MESTA Javier</t>
  </si>
  <si>
    <t>SAAVEDRA Raul</t>
  </si>
  <si>
    <t>VIU Daniel</t>
  </si>
  <si>
    <t>LUCO Bernat</t>
  </si>
  <si>
    <t>ARUMÍ Julia</t>
  </si>
  <si>
    <t>VILARIÑO Marc</t>
  </si>
  <si>
    <t>ALONSO Joel</t>
  </si>
  <si>
    <t>GALAN Carles</t>
  </si>
  <si>
    <t>PADROS Guillem</t>
  </si>
  <si>
    <t>BELLANCO Javier</t>
  </si>
  <si>
    <t>NAVIO Biel</t>
  </si>
  <si>
    <t>PINO Lucas</t>
  </si>
  <si>
    <t>DIAZ Ruben</t>
  </si>
  <si>
    <t>NAVARRO Nil</t>
  </si>
  <si>
    <t>S.CUGA</t>
  </si>
  <si>
    <t>UE SANT CUGAT</t>
  </si>
  <si>
    <t>GOMIS Pau Llac</t>
  </si>
  <si>
    <t>NOGUERO Alex</t>
  </si>
  <si>
    <t>PINO Joan</t>
  </si>
  <si>
    <t>DEL RIO Marc</t>
  </si>
  <si>
    <t>LLONGUERAS Adam</t>
  </si>
  <si>
    <t>ROYUELA Marc</t>
  </si>
  <si>
    <t>PINTIADO Marc</t>
  </si>
  <si>
    <t>LLAMBES Alex</t>
  </si>
  <si>
    <t>DELGADILLO Irene</t>
  </si>
  <si>
    <t>ZHANG Jialiang</t>
  </si>
  <si>
    <t>KALIS Alexander</t>
  </si>
  <si>
    <t>HAJJOUNE Samir</t>
  </si>
  <si>
    <t>MARTINEZ Aida</t>
  </si>
  <si>
    <t>SANTOS Claudia</t>
  </si>
  <si>
    <t>ALVAREZ Andres</t>
  </si>
  <si>
    <t>MARQUEZ Pau</t>
  </si>
  <si>
    <t>VACARES Lluis</t>
  </si>
  <si>
    <t>DEL VAL Aleix</t>
  </si>
  <si>
    <t>ORTEGA Sergio</t>
  </si>
  <si>
    <t>SALA Alex</t>
  </si>
  <si>
    <t>BARRANCO Daniel</t>
  </si>
  <si>
    <t>RAMOS Carles</t>
  </si>
  <si>
    <t>SERRA Aina</t>
  </si>
  <si>
    <t>POLONIO Daniel</t>
  </si>
  <si>
    <t>PINTO Ramon</t>
  </si>
  <si>
    <t>POMPOSO Aitor</t>
  </si>
  <si>
    <t>GOMEZ Albert</t>
  </si>
  <si>
    <t>COLL Marc</t>
  </si>
  <si>
    <t>ALBAREDA Aleix</t>
  </si>
  <si>
    <t>TONA</t>
  </si>
  <si>
    <t>CTT TONA</t>
  </si>
  <si>
    <t>SALA Guillem</t>
  </si>
  <si>
    <t>VILANOVA Roger</t>
  </si>
  <si>
    <t>OLIVA Carles</t>
  </si>
  <si>
    <t>XARXA</t>
  </si>
  <si>
    <t>CTT XARXA MALGRAT</t>
  </si>
  <si>
    <t>BONIFACIA Raul</t>
  </si>
  <si>
    <t>CASTELLA Juan</t>
  </si>
  <si>
    <t>ABRADO Adria</t>
  </si>
  <si>
    <t>MOGAS Aina</t>
  </si>
  <si>
    <t>ROCA Noha</t>
  </si>
  <si>
    <t>MONTAÑEZ Xavier</t>
  </si>
  <si>
    <t>CERETO Marc</t>
  </si>
  <si>
    <t>CUBELL</t>
  </si>
  <si>
    <t>CTT CUBELLES</t>
  </si>
  <si>
    <t>BOIXET Roger</t>
  </si>
  <si>
    <t>PEREZ Xavier</t>
  </si>
  <si>
    <t>BOIXET Jan</t>
  </si>
  <si>
    <t>LLORENS Carlos</t>
  </si>
  <si>
    <t>RUIZ Albert</t>
  </si>
  <si>
    <t>BOCANEGRA Sergio</t>
  </si>
  <si>
    <t>GELPI Carlota</t>
  </si>
  <si>
    <t>GARCIA DURAN Federico</t>
  </si>
  <si>
    <t>SEGUES Albert</t>
  </si>
  <si>
    <t>HIGUERAS Julia</t>
  </si>
  <si>
    <t>TORRES Marc</t>
  </si>
  <si>
    <t>PERETO Mireia</t>
  </si>
  <si>
    <t>COROMINAS Julia</t>
  </si>
  <si>
    <t>ESPERT Eric</t>
  </si>
  <si>
    <t>FERRERAS Nil</t>
  </si>
  <si>
    <t>MENDIETA Didac</t>
  </si>
  <si>
    <t>FOLCH Bernat</t>
  </si>
  <si>
    <t>PERETO Arnau</t>
  </si>
  <si>
    <t>JIMENEZ Abel</t>
  </si>
  <si>
    <t>AMENEDO Ramon</t>
  </si>
  <si>
    <t>MAS Marc</t>
  </si>
  <si>
    <t>PARENTE Elena</t>
  </si>
  <si>
    <t>CASTELLS Antonio</t>
  </si>
  <si>
    <t>LOPEZ Gianluca</t>
  </si>
  <si>
    <t>SCHUURMAN Quim</t>
  </si>
  <si>
    <t>SALGUERO Ivan</t>
  </si>
  <si>
    <t>QUIÑONES Ismael</t>
  </si>
  <si>
    <t>GARRIDO Ferran</t>
  </si>
  <si>
    <t>LLORENS Victor</t>
  </si>
  <si>
    <t>BERMUDEZ David</t>
  </si>
  <si>
    <t>ANDREU Sentayehu</t>
  </si>
  <si>
    <t>LIESA Arnau</t>
  </si>
  <si>
    <t>PALOMO Marina</t>
  </si>
  <si>
    <t>JIMENEZ Eric</t>
  </si>
  <si>
    <t>PARENTE Andres</t>
  </si>
  <si>
    <t>MIRO Marc</t>
  </si>
  <si>
    <t>PAGES Josep</t>
  </si>
  <si>
    <t>SICART Alex</t>
  </si>
  <si>
    <t>ROMERO Roger</t>
  </si>
  <si>
    <t>ALLO Juan</t>
  </si>
  <si>
    <t>DOMINGO Jan</t>
  </si>
  <si>
    <t>LEE Nicholas</t>
  </si>
  <si>
    <t>TEODORO Mar</t>
  </si>
  <si>
    <t>COLL Maria</t>
  </si>
  <si>
    <t>CABELLO Roberto</t>
  </si>
  <si>
    <t>GELAMBI Jean</t>
  </si>
  <si>
    <t>MORILLO Ian</t>
  </si>
  <si>
    <t>ALLO Maria</t>
  </si>
  <si>
    <t>SANCHEZ Laura</t>
  </si>
  <si>
    <t>FRANCO Gerard</t>
  </si>
  <si>
    <t>TRIBALDOS Marc</t>
  </si>
  <si>
    <t>OCON Albert</t>
  </si>
  <si>
    <t>GALAN Oriol</t>
  </si>
  <si>
    <t xml:space="preserve"> </t>
  </si>
  <si>
    <t>LLORENS Angel</t>
  </si>
  <si>
    <t>GRUP B</t>
  </si>
  <si>
    <t>GRUP C</t>
  </si>
  <si>
    <t>a</t>
  </si>
  <si>
    <t>b</t>
  </si>
  <si>
    <t>c</t>
  </si>
  <si>
    <t>d</t>
  </si>
  <si>
    <t>e</t>
  </si>
  <si>
    <t>f</t>
  </si>
  <si>
    <t>perdedor e</t>
  </si>
  <si>
    <t>perdedor f</t>
  </si>
  <si>
    <t>1r class</t>
  </si>
  <si>
    <t>2n class</t>
  </si>
  <si>
    <t>3r class</t>
  </si>
  <si>
    <t>4t class</t>
  </si>
  <si>
    <t>perdedor a</t>
  </si>
  <si>
    <t>perdedor b</t>
  </si>
  <si>
    <t>perdedor c</t>
  </si>
  <si>
    <t>perdedor d</t>
  </si>
  <si>
    <t>g</t>
  </si>
  <si>
    <t>h</t>
  </si>
  <si>
    <t>perdedor g</t>
  </si>
  <si>
    <t>perdedor h</t>
  </si>
  <si>
    <t>5è class</t>
  </si>
  <si>
    <t>6è class</t>
  </si>
  <si>
    <t>7è class</t>
  </si>
  <si>
    <t>8è class</t>
  </si>
  <si>
    <t>Hora</t>
  </si>
  <si>
    <t>PTS</t>
  </si>
  <si>
    <t>CLS</t>
  </si>
  <si>
    <t>1-4</t>
  </si>
  <si>
    <t>.-</t>
  </si>
  <si>
    <t>1-3</t>
  </si>
  <si>
    <t>2-3</t>
  </si>
  <si>
    <t>4-5</t>
  </si>
  <si>
    <t>2-5</t>
  </si>
  <si>
    <t>3-4</t>
  </si>
  <si>
    <t>1-5</t>
  </si>
  <si>
    <t>2-4</t>
  </si>
  <si>
    <t>3-5</t>
  </si>
  <si>
    <t>1-2</t>
  </si>
  <si>
    <t>Taula</t>
  </si>
  <si>
    <t>1 i 2</t>
  </si>
  <si>
    <t>3 i 4</t>
  </si>
  <si>
    <t>Enc.</t>
  </si>
  <si>
    <t>GRUP ÚNIC</t>
  </si>
  <si>
    <t>CIRCUIT PROMESES</t>
  </si>
  <si>
    <t>DATA :</t>
  </si>
  <si>
    <t>NIVELL:</t>
  </si>
  <si>
    <t>GRUP:</t>
  </si>
  <si>
    <t>EQUIP AB</t>
  </si>
  <si>
    <t>EQUIP YX</t>
  </si>
  <si>
    <t>10:00 H</t>
  </si>
  <si>
    <t>nº pers.</t>
  </si>
  <si>
    <t>1r Joc</t>
  </si>
  <si>
    <t>2n Joc</t>
  </si>
  <si>
    <t>3r Joc</t>
  </si>
  <si>
    <t>JOCS</t>
  </si>
  <si>
    <t>TOTAL</t>
  </si>
  <si>
    <t>DATA:</t>
  </si>
  <si>
    <t>A</t>
  </si>
  <si>
    <t>Y</t>
  </si>
  <si>
    <t>TAULA 1</t>
  </si>
  <si>
    <t>B</t>
  </si>
  <si>
    <t>X</t>
  </si>
  <si>
    <t>DOBLE</t>
  </si>
  <si>
    <t>EQUIP GUANYADOR:</t>
  </si>
  <si>
    <t>nº pers</t>
  </si>
  <si>
    <t>jug</t>
  </si>
  <si>
    <t>RESULTAT:</t>
  </si>
  <si>
    <t>11:30 H</t>
  </si>
  <si>
    <t>13:00 H</t>
  </si>
  <si>
    <t>TAULA 2</t>
  </si>
  <si>
    <t>SORTEIG</t>
  </si>
  <si>
    <t>GUTIERREZ Judith</t>
  </si>
  <si>
    <t>VICENTE Pau</t>
  </si>
  <si>
    <t>BARRAU Rafael</t>
  </si>
  <si>
    <t>CTT RIPOLLET "A"</t>
  </si>
  <si>
    <t>CTT RIPOLLET "B"</t>
  </si>
  <si>
    <t>KHIDASHELI Luca</t>
  </si>
  <si>
    <t>NAVACERRADA Martí</t>
  </si>
  <si>
    <t>MIGUELES María</t>
  </si>
  <si>
    <t>GARCIA Mar Africa</t>
  </si>
  <si>
    <t>VILALLONGA Nurjan</t>
  </si>
  <si>
    <t>PEÑARANDO Marta</t>
  </si>
  <si>
    <t>MORENO Pol</t>
  </si>
  <si>
    <t>MESTRES Arnau</t>
  </si>
  <si>
    <t>ENCUENTRA Samuel</t>
  </si>
  <si>
    <t>ASTOR Roc</t>
  </si>
  <si>
    <t>TORTOSA Pau</t>
  </si>
  <si>
    <t>CETT ESPARREGUERA "A"</t>
  </si>
  <si>
    <t>PINEDA Carla</t>
  </si>
  <si>
    <t>PINEDA Sergi</t>
  </si>
  <si>
    <t>CETT ESPARREGUERA "B"</t>
  </si>
  <si>
    <t>MANZANEQUE Ruben</t>
  </si>
  <si>
    <t>CETT ESPARREGUERA "C"</t>
  </si>
  <si>
    <t>SANZ Aitor</t>
  </si>
  <si>
    <t>CABUS Adria</t>
  </si>
  <si>
    <t xml:space="preserve">Enfrontaments grups de 3 (1 taula): </t>
  </si>
  <si>
    <t>Equip 2 - Equip 3 : 10:00 h</t>
  </si>
  <si>
    <t>Equip 1 - Equip 3 : 11:30 h</t>
  </si>
  <si>
    <t>Equip 1 - Equip 2 : 13:00 h</t>
  </si>
  <si>
    <r>
      <t>CTT VILANOVA:</t>
    </r>
    <r>
      <rPr>
        <sz val="9"/>
        <color indexed="8"/>
        <rFont val="Century Gothic"/>
        <family val="2"/>
      </rPr>
      <t xml:space="preserve"> PAVELLO MUNICIPAL D'ESPORTS. Pl. Casernas s/n  08800-VILANOVA I LA GELTRÚ</t>
    </r>
  </si>
  <si>
    <r>
      <t>FALCONS :</t>
    </r>
    <r>
      <rPr>
        <sz val="9"/>
        <color indexed="8"/>
        <rFont val="Century Gothic"/>
        <family val="2"/>
      </rPr>
      <t xml:space="preserve"> C\Maria de Bell-Lloc Nº35. Sala Tennis Taula Balsac  08208 SABADELL</t>
    </r>
  </si>
  <si>
    <r>
      <t xml:space="preserve">CTT RIPOLLET : </t>
    </r>
    <r>
      <rPr>
        <sz val="9"/>
        <color indexed="8"/>
        <rFont val="Century Gothic"/>
        <family val="2"/>
      </rPr>
      <t>C/ MAGALLANES, 22-24 (Poliesportiu Municipal)   08291-RIPOLLET</t>
    </r>
  </si>
  <si>
    <r>
      <rPr>
        <b/>
        <sz val="9"/>
        <color indexed="8"/>
        <rFont val="Century Gothic"/>
        <family val="2"/>
      </rPr>
      <t>CTT BADALONA :</t>
    </r>
    <r>
      <rPr>
        <sz val="9"/>
        <color indexed="8"/>
        <rFont val="Century Gothic"/>
        <family val="2"/>
      </rPr>
      <t xml:space="preserve"> C/Sant Anastasi, 14  08911- BADALONA</t>
    </r>
  </si>
  <si>
    <t>Omplir només les caselles en blanc</t>
  </si>
  <si>
    <t>EJ</t>
  </si>
  <si>
    <t>EG</t>
  </si>
  <si>
    <t>EP</t>
  </si>
  <si>
    <t>PG</t>
  </si>
  <si>
    <t>PP</t>
  </si>
  <si>
    <t>Clas.</t>
  </si>
  <si>
    <t>Manual</t>
  </si>
  <si>
    <t>Niv</t>
  </si>
  <si>
    <t>Gr</t>
  </si>
  <si>
    <t>ST. CUGAT (2 taules)</t>
  </si>
  <si>
    <t>LLUÏSOS D'HORTA</t>
  </si>
  <si>
    <t>CTT AMICS TERRASSA "A"</t>
  </si>
  <si>
    <t>CTT AMICS TERRASSA "B"</t>
  </si>
  <si>
    <t>CTT SALLENT.RESET</t>
  </si>
  <si>
    <t>ATT CASTELLAR</t>
  </si>
  <si>
    <t>CTT POBLENOU</t>
  </si>
  <si>
    <t>CTT VILANOVA</t>
  </si>
  <si>
    <t>UE SANT CUGAT “A”</t>
  </si>
  <si>
    <t>CTT BARCELONA "A"</t>
  </si>
  <si>
    <t>UE SANT CUGAT “B”</t>
  </si>
  <si>
    <t>CTT BARCELONA "B"</t>
  </si>
  <si>
    <t>CTT AMICS TERRASSA "C"</t>
  </si>
  <si>
    <t>CN SABADELL PROMESES “B”</t>
  </si>
  <si>
    <t>CN SABADELL BENJAMÍ / ALEVÍ “A”</t>
  </si>
  <si>
    <t>CTT AMICS TERRASSA "E"</t>
  </si>
  <si>
    <t>CTT AMICS TERRASSA "D"</t>
  </si>
  <si>
    <t>Inici 10'00 h. Obertura del local 09:15 h.</t>
  </si>
  <si>
    <t>Inscripció equips promeses temp 18/19</t>
  </si>
  <si>
    <t>CABALLERO Pol</t>
  </si>
  <si>
    <t>GRANADOS Joel</t>
  </si>
  <si>
    <t>MARTINEZ Biel</t>
  </si>
  <si>
    <t>ALEGRET Martí</t>
  </si>
  <si>
    <t>SIBILA Joel</t>
  </si>
  <si>
    <t>RODOREDA Miquel</t>
  </si>
  <si>
    <t>CN SABADELL BENJAMÍ / ALEVÍ "A"</t>
  </si>
  <si>
    <t>BARBERA Joan</t>
  </si>
  <si>
    <t>WEISZ Jan</t>
  </si>
  <si>
    <t>BURNS MAX</t>
  </si>
  <si>
    <t>BARBERÀ Quim</t>
  </si>
  <si>
    <t>YANG Owen</t>
  </si>
  <si>
    <t>RUIZ Jordi</t>
  </si>
  <si>
    <t>MUÑOZ Elsa</t>
  </si>
  <si>
    <t>PLAZA PAU</t>
  </si>
  <si>
    <t>CN SABADELL PROMESES "B"</t>
  </si>
  <si>
    <t>ROBLEDILLO POL</t>
  </si>
  <si>
    <t>PUJOL JOSEP</t>
  </si>
  <si>
    <t>BURNS ELISABETH</t>
  </si>
  <si>
    <t>PICON MODREGO POL</t>
  </si>
  <si>
    <t>COTS Lucas</t>
  </si>
  <si>
    <t>GARCIA Oscar</t>
  </si>
  <si>
    <t>CALERO Diego</t>
  </si>
  <si>
    <t>AGUILERA Marta</t>
  </si>
  <si>
    <t>VEGA Alex</t>
  </si>
  <si>
    <t>MIRANDA Victor Hugo</t>
  </si>
  <si>
    <t>CLADELLAS Oriol</t>
  </si>
  <si>
    <t>GARCIA Didac</t>
  </si>
  <si>
    <t>ESCOBAR Valentin</t>
  </si>
  <si>
    <t>GOMEZ Ruben</t>
  </si>
  <si>
    <t>APARICIO Pau</t>
  </si>
  <si>
    <t>ESCOBAR Violeta</t>
  </si>
  <si>
    <t>ESPEJO Pol</t>
  </si>
  <si>
    <t>GONZALVEZ Marti</t>
  </si>
  <si>
    <t>GIMENO Bernat</t>
  </si>
  <si>
    <t>FELIU Albert</t>
  </si>
  <si>
    <t>BENDICHO Marc</t>
  </si>
  <si>
    <t>CAELLES Candela</t>
  </si>
  <si>
    <t>MARTI Ferran</t>
  </si>
  <si>
    <t>PLOTNIKOV Alex</t>
  </si>
  <si>
    <t>PLÓTNIKOV Sergi</t>
  </si>
  <si>
    <t>BARRAU Anna</t>
  </si>
  <si>
    <t>BADIA Enric</t>
  </si>
  <si>
    <t>CASTILLA Laia</t>
  </si>
  <si>
    <t>CRISPI Lluís</t>
  </si>
  <si>
    <t>LACASTA Pau</t>
  </si>
  <si>
    <t>PARROT Nil</t>
  </si>
  <si>
    <t>PUIG Gerard</t>
  </si>
  <si>
    <t>GARCIA Ivan</t>
  </si>
  <si>
    <t>MARTINEZ Eric</t>
  </si>
  <si>
    <t>MENDOZA Pau</t>
  </si>
  <si>
    <t>MAS Guillem</t>
  </si>
  <si>
    <t>NAVACERRADA Estel</t>
  </si>
  <si>
    <t>GIBERT Roc</t>
  </si>
  <si>
    <t>PAGÈS Anna</t>
  </si>
  <si>
    <t>PERIZ Oihan</t>
  </si>
  <si>
    <t>RODRIGUEZ Mireia</t>
  </si>
  <si>
    <t>BOUCHERIE Enoc</t>
  </si>
  <si>
    <t>BOUCHERIE Olau</t>
  </si>
  <si>
    <t>MEDINA Adrià</t>
  </si>
  <si>
    <t>MARTÍNEZ Pol</t>
  </si>
  <si>
    <t>GARCÍA Albert</t>
  </si>
  <si>
    <t>MAMPEL Ramon</t>
  </si>
  <si>
    <t>CATALÁN Roger</t>
  </si>
  <si>
    <t>RUIZ Adrian</t>
  </si>
  <si>
    <t>MUÑOZ Albert</t>
  </si>
  <si>
    <t>MORENO Ruben</t>
  </si>
  <si>
    <t>FERNÁNDEZ Nico</t>
  </si>
  <si>
    <t>FERNÁNDEZ Alex</t>
  </si>
  <si>
    <t>PEDROSA Hector</t>
  </si>
  <si>
    <t>PAGE Alex</t>
  </si>
  <si>
    <t>MARTÍNEZ Oriol</t>
  </si>
  <si>
    <t>DOMENECH Jan</t>
  </si>
  <si>
    <t>QUESADA Roger</t>
  </si>
  <si>
    <t>SANZ Unai</t>
  </si>
  <si>
    <t>BLANCAFORT Anna</t>
  </si>
  <si>
    <t>NEVADO Samuel</t>
  </si>
  <si>
    <t>NOGUERO Eric</t>
  </si>
  <si>
    <t>DEL RÍO David</t>
  </si>
  <si>
    <t>TORRES Alan</t>
  </si>
  <si>
    <t>VALLEJO Ivan</t>
  </si>
  <si>
    <t>MARTÍNEZ Mark</t>
  </si>
  <si>
    <t>SANTOS Sergio</t>
  </si>
  <si>
    <t>CASTILLO Arnau</t>
  </si>
  <si>
    <t>KOPCHUK Maxim</t>
  </si>
  <si>
    <t>SANCHEZ Alex</t>
  </si>
  <si>
    <t>LUPPINO Giovanni Daniele</t>
  </si>
  <si>
    <t>MONTAVEZ Alex</t>
  </si>
  <si>
    <t>RUESCA Joaquim</t>
  </si>
  <si>
    <t>RUESCA Berta</t>
  </si>
  <si>
    <t>MORENO Raul</t>
  </si>
  <si>
    <t>AGUILERA Bruno</t>
  </si>
  <si>
    <t>VENDRELL Pau</t>
  </si>
  <si>
    <t>SANCHEZ Ana</t>
  </si>
  <si>
    <t>VICIEN Carlos</t>
  </si>
  <si>
    <t>GARCIA Alberto</t>
  </si>
  <si>
    <t>TELLEZ Jan</t>
  </si>
  <si>
    <t>MARTINEZ Sergi</t>
  </si>
  <si>
    <t>MÜLLER Àlex</t>
  </si>
  <si>
    <t>MARTINEZ Meritxell</t>
  </si>
  <si>
    <t>MORENO Quim</t>
  </si>
  <si>
    <t>CUTILLAS Octavi</t>
  </si>
  <si>
    <t>GARCÍA Alex</t>
  </si>
  <si>
    <t>PONS Adrià</t>
  </si>
  <si>
    <t>GANDULLO Joel</t>
  </si>
  <si>
    <t>SALMERÓN Asier</t>
  </si>
  <si>
    <t>MATEOS Pol</t>
  </si>
  <si>
    <t>MORALES Maria</t>
  </si>
  <si>
    <t>GARCIA Jimena</t>
  </si>
  <si>
    <t>DE BENITO Inés</t>
  </si>
  <si>
    <t>HERRADOR Sara</t>
  </si>
  <si>
    <t>MORA Pau</t>
  </si>
  <si>
    <t>UE SANT CUGAT "A"</t>
  </si>
  <si>
    <t>CEBALLOS Joan</t>
  </si>
  <si>
    <t>ROQUÉ Marius</t>
  </si>
  <si>
    <t>CARO Ignacio</t>
  </si>
  <si>
    <t>SERRA Marc</t>
  </si>
  <si>
    <t>ROSSELL Ernest</t>
  </si>
  <si>
    <t>BERENGUERAS Aleix</t>
  </si>
  <si>
    <t>FAJULA Ignasi</t>
  </si>
  <si>
    <t>FORTUNY Miquel</t>
  </si>
  <si>
    <t>CARA Miquel</t>
  </si>
  <si>
    <t>ROCA Arnau</t>
  </si>
  <si>
    <t>MALLOL Marc</t>
  </si>
  <si>
    <t>CLIMENT Simó</t>
  </si>
  <si>
    <t>UE SANT CUGAT "B"</t>
  </si>
  <si>
    <t>SCHAPIRE Bruno</t>
  </si>
  <si>
    <t>AMAGO Carla</t>
  </si>
  <si>
    <t>MORA Joel</t>
  </si>
  <si>
    <t>MATEOS Enric</t>
  </si>
  <si>
    <t>GONZÀLEZ Laura</t>
  </si>
  <si>
    <t>BUGARÍN Sara</t>
  </si>
  <si>
    <t>GONZÀLEZ Marina</t>
  </si>
  <si>
    <t>SANSANO Adrià</t>
  </si>
  <si>
    <t>RODRÍGUEZ-FERRERA Martín</t>
  </si>
  <si>
    <t>MUÑOZ Roger</t>
  </si>
  <si>
    <t>CARRO Sofia</t>
  </si>
  <si>
    <t>SCHAPIRE Maica</t>
  </si>
  <si>
    <t>BOU Eloi</t>
  </si>
  <si>
    <t>VENDRELL Marc</t>
  </si>
  <si>
    <t>RICO Roger</t>
  </si>
  <si>
    <t>MONZONIS Jofre</t>
  </si>
  <si>
    <t>MUÑOZ Eloi</t>
  </si>
  <si>
    <t>LANDAJO Eric</t>
  </si>
  <si>
    <t>SAN NICOLAS Unai</t>
  </si>
  <si>
    <t>MESTRE Lluc</t>
  </si>
  <si>
    <t>VANACLOCHA Santi</t>
  </si>
  <si>
    <t>SORTEIG EQUIPS PROMESES 6a CONVOCATÒRIA</t>
  </si>
  <si>
    <t>DISSABTE 02 de març de 2019</t>
  </si>
  <si>
    <t>GRUP-1</t>
  </si>
  <si>
    <t>GRUP-2</t>
  </si>
  <si>
    <t>CASTELLAR (2 taules)</t>
  </si>
  <si>
    <t>GRUP-3</t>
  </si>
  <si>
    <t>GRUP-4</t>
  </si>
  <si>
    <t>CASTELLAR (1 taula)</t>
  </si>
  <si>
    <t>GRUP-5</t>
  </si>
  <si>
    <t>GRUP-6</t>
  </si>
  <si>
    <t>ROBLES Genis</t>
  </si>
  <si>
    <t>RODRÍGUEZ Biel</t>
  </si>
  <si>
    <t>PLADESALA Martí</t>
  </si>
  <si>
    <t>TURA Daniel</t>
  </si>
  <si>
    <t>BAU Adrià</t>
  </si>
  <si>
    <t>DACHS Gil</t>
  </si>
  <si>
    <t>CASASSAS Àlex</t>
  </si>
  <si>
    <t>GIMENO Biel</t>
  </si>
  <si>
    <t>VENEGAS Edgar</t>
  </si>
  <si>
    <t>GARRIDO Martí</t>
  </si>
  <si>
    <t>MIARONS Arnau</t>
  </si>
  <si>
    <t>MORENO Alex</t>
  </si>
  <si>
    <t>FERNANDEZ Oriol</t>
  </si>
  <si>
    <t>LLOBET Arnau</t>
  </si>
  <si>
    <t>BAUCELLS Genís</t>
  </si>
  <si>
    <t>GIMENO Irina</t>
  </si>
  <si>
    <t>LARRUBIA Raquel</t>
  </si>
  <si>
    <t>MONTOLIU Aniol</t>
  </si>
  <si>
    <t>PORTET Joaquim</t>
  </si>
  <si>
    <t>LUQUE Unai</t>
  </si>
  <si>
    <t>HERNANDEZ Ot</t>
  </si>
  <si>
    <t>MARTÍNEZ Éric</t>
  </si>
  <si>
    <t>g4</t>
  </si>
  <si>
    <t>g3</t>
  </si>
  <si>
    <t>g6</t>
  </si>
  <si>
    <t>g2</t>
  </si>
  <si>
    <t>g5</t>
  </si>
  <si>
    <t>g1</t>
  </si>
  <si>
    <t>G-1</t>
  </si>
  <si>
    <t>G-2</t>
  </si>
  <si>
    <t>G-3</t>
  </si>
  <si>
    <t>G-4</t>
  </si>
  <si>
    <t>G-5</t>
  </si>
  <si>
    <t>G-6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</si>
</sst>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º"/>
  </numFmts>
  <fonts count="63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9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8"/>
      <color indexed="10"/>
      <name val="Century Gothic"/>
      <family val="2"/>
    </font>
    <font>
      <b/>
      <sz val="8"/>
      <name val="Century Gothic"/>
      <family val="2"/>
    </font>
    <font>
      <sz val="7"/>
      <name val="Century Gothic"/>
      <family val="2"/>
    </font>
    <font>
      <sz val="10"/>
      <color indexed="9"/>
      <name val="Century Gothic"/>
      <family val="2"/>
    </font>
    <font>
      <sz val="10"/>
      <color indexed="10"/>
      <name val="Century Gothic"/>
      <family val="2"/>
    </font>
    <font>
      <b/>
      <sz val="8"/>
      <color indexed="10"/>
      <name val="Century Gothic"/>
      <family val="2"/>
    </font>
    <font>
      <b/>
      <sz val="10"/>
      <color indexed="9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sz val="10"/>
      <color indexed="8"/>
      <name val="Arial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Tahoma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Century Gothic"/>
      <family val="2"/>
    </font>
    <font>
      <sz val="8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entury Gothic"/>
      <family val="2"/>
    </font>
    <font>
      <sz val="9"/>
      <color rgb="FFFF0000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9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/>
    </xf>
    <xf numFmtId="20" fontId="7" fillId="0" borderId="2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7" fillId="35" borderId="0" xfId="0" applyNumberFormat="1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7" fillId="0" borderId="25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6" fontId="7" fillId="0" borderId="25" xfId="0" applyNumberFormat="1" applyFont="1" applyBorder="1" applyAlignment="1">
      <alignment vertical="center"/>
    </xf>
    <xf numFmtId="16" fontId="1" fillId="0" borderId="0" xfId="0" applyNumberFormat="1" applyFont="1" applyAlignment="1" quotePrefix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49" fontId="7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1" fillId="0" borderId="25" xfId="0" applyFont="1" applyBorder="1" applyAlignment="1">
      <alignment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0" fontId="1" fillId="0" borderId="28" xfId="0" applyFont="1" applyBorder="1" applyAlignment="1">
      <alignment horizontal="center" vertical="center"/>
    </xf>
    <xf numFmtId="44" fontId="3" fillId="0" borderId="28" xfId="0" applyNumberFormat="1" applyFont="1" applyBorder="1" applyAlignment="1">
      <alignment horizontal="center" vertical="center" textRotation="90"/>
    </xf>
    <xf numFmtId="0" fontId="7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37" borderId="0" xfId="0" applyFont="1" applyFill="1" applyAlignment="1">
      <alignment/>
    </xf>
    <xf numFmtId="0" fontId="15" fillId="0" borderId="0" xfId="0" applyFont="1" applyAlignment="1">
      <alignment/>
    </xf>
    <xf numFmtId="44" fontId="3" fillId="0" borderId="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horizontal="center" vertical="center" textRotation="90"/>
    </xf>
    <xf numFmtId="0" fontId="58" fillId="0" borderId="0" xfId="0" applyFont="1" applyAlignment="1">
      <alignment/>
    </xf>
    <xf numFmtId="0" fontId="7" fillId="38" borderId="0" xfId="0" applyFont="1" applyFill="1" applyAlignment="1">
      <alignment/>
    </xf>
    <xf numFmtId="0" fontId="18" fillId="39" borderId="0" xfId="51" applyFont="1" applyFill="1" applyBorder="1" applyAlignment="1">
      <alignment/>
      <protection/>
    </xf>
    <xf numFmtId="0" fontId="7" fillId="3" borderId="0" xfId="0" applyFont="1" applyFill="1" applyBorder="1" applyAlignment="1">
      <alignment/>
    </xf>
    <xf numFmtId="0" fontId="18" fillId="40" borderId="0" xfId="51" applyFont="1" applyFill="1" applyBorder="1" applyAlignment="1">
      <alignment/>
      <protection/>
    </xf>
    <xf numFmtId="0" fontId="7" fillId="41" borderId="0" xfId="0" applyFont="1" applyFill="1" applyBorder="1" applyAlignment="1">
      <alignment/>
    </xf>
    <xf numFmtId="6" fontId="7" fillId="41" borderId="0" xfId="0" applyNumberFormat="1" applyFont="1" applyFill="1" applyBorder="1" applyAlignment="1">
      <alignment/>
    </xf>
    <xf numFmtId="0" fontId="19" fillId="42" borderId="0" xfId="51" applyFont="1" applyFill="1" applyBorder="1" applyAlignment="1">
      <alignment/>
      <protection/>
    </xf>
    <xf numFmtId="0" fontId="1" fillId="35" borderId="27" xfId="0" applyNumberFormat="1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7" xfId="0" applyNumberFormat="1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21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16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61" fillId="43" borderId="26" xfId="0" applyFont="1" applyFill="1" applyBorder="1" applyAlignment="1">
      <alignment/>
    </xf>
    <xf numFmtId="0" fontId="1" fillId="14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0" fontId="18" fillId="0" borderId="0" xfId="51" applyFont="1" applyFill="1" applyBorder="1" applyAlignment="1">
      <alignment/>
      <protection/>
    </xf>
    <xf numFmtId="0" fontId="19" fillId="0" borderId="0" xfId="51" applyFont="1" applyFill="1" applyBorder="1" applyAlignment="1">
      <alignment/>
      <protection/>
    </xf>
    <xf numFmtId="0" fontId="7" fillId="16" borderId="25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44" fontId="3" fillId="0" borderId="26" xfId="0" applyNumberFormat="1" applyFont="1" applyBorder="1" applyAlignment="1">
      <alignment horizontal="center" vertical="center" textRotation="90"/>
    </xf>
    <xf numFmtId="44" fontId="3" fillId="6" borderId="26" xfId="0" applyNumberFormat="1" applyFont="1" applyFill="1" applyBorder="1" applyAlignment="1">
      <alignment horizontal="center" vertical="center" textRotation="90"/>
    </xf>
    <xf numFmtId="44" fontId="3" fillId="6" borderId="29" xfId="0" applyNumberFormat="1" applyFont="1" applyFill="1" applyBorder="1" applyAlignment="1">
      <alignment horizontal="center" vertical="center" textRotation="90"/>
    </xf>
    <xf numFmtId="44" fontId="3" fillId="6" borderId="30" xfId="0" applyNumberFormat="1" applyFont="1" applyFill="1" applyBorder="1" applyAlignment="1">
      <alignment horizontal="center" vertical="center" textRotation="90"/>
    </xf>
    <xf numFmtId="0" fontId="1" fillId="37" borderId="31" xfId="0" applyNumberFormat="1" applyFont="1" applyFill="1" applyBorder="1" applyAlignment="1">
      <alignment horizontal="center" vertical="center" shrinkToFit="1"/>
    </xf>
    <xf numFmtId="0" fontId="1" fillId="37" borderId="32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 applyProtection="1">
      <alignment horizontal="center" vertical="center"/>
      <protection locked="0"/>
    </xf>
    <xf numFmtId="0" fontId="1" fillId="37" borderId="36" xfId="0" applyNumberFormat="1" applyFont="1" applyFill="1" applyBorder="1" applyAlignment="1">
      <alignment horizontal="center" vertical="center" shrinkToFit="1"/>
    </xf>
    <xf numFmtId="0" fontId="1" fillId="37" borderId="37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Border="1" applyAlignment="1" applyProtection="1">
      <alignment horizontal="center" vertical="center" shrinkToFit="1"/>
      <protection/>
    </xf>
    <xf numFmtId="0" fontId="1" fillId="0" borderId="32" xfId="0" applyNumberFormat="1" applyFont="1" applyBorder="1" applyAlignment="1" applyProtection="1">
      <alignment horizontal="center" vertical="center" shrinkToFit="1"/>
      <protection/>
    </xf>
    <xf numFmtId="0" fontId="1" fillId="0" borderId="22" xfId="0" applyNumberFormat="1" applyFont="1" applyBorder="1" applyAlignment="1" applyProtection="1">
      <alignment horizontal="center" vertical="center" shrinkToFit="1"/>
      <protection/>
    </xf>
    <xf numFmtId="0" fontId="1" fillId="0" borderId="33" xfId="0" applyNumberFormat="1" applyFont="1" applyBorder="1" applyAlignment="1" applyProtection="1">
      <alignment horizontal="center" vertical="center" shrinkToFit="1"/>
      <protection/>
    </xf>
    <xf numFmtId="0" fontId="1" fillId="0" borderId="31" xfId="0" applyNumberFormat="1" applyFont="1" applyFill="1" applyBorder="1" applyAlignment="1" applyProtection="1">
      <alignment horizontal="center" vertical="center" shrinkToFit="1"/>
      <protection/>
    </xf>
    <xf numFmtId="0" fontId="1" fillId="0" borderId="32" xfId="0" applyNumberFormat="1" applyFont="1" applyFill="1" applyBorder="1" applyAlignment="1" applyProtection="1">
      <alignment horizontal="center" vertical="center" shrinkToFit="1"/>
      <protection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 shrinkToFit="1"/>
      <protection/>
    </xf>
    <xf numFmtId="0" fontId="1" fillId="0" borderId="37" xfId="0" applyNumberFormat="1" applyFont="1" applyFill="1" applyBorder="1" applyAlignment="1" applyProtection="1">
      <alignment horizontal="center" vertical="center" shrinkToFit="1"/>
      <protection/>
    </xf>
    <xf numFmtId="0" fontId="7" fillId="0" borderId="23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 applyProtection="1">
      <alignment horizontal="center" vertical="center" shrinkToFit="1"/>
      <protection/>
    </xf>
    <xf numFmtId="0" fontId="1" fillId="0" borderId="37" xfId="0" applyNumberFormat="1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15\RedirectedFolders\gemma\Desktop\TEMPORADES\TEMPORADA%202018-19\C_PROMESES\equips\file:\\Server2015\RedirectedFolders\Users\Public\TEMPORADA%202011-12\C_PROMESES\Equips\equips_1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15\RedirectedFolders\gemma\Desktop\TEMPORADES\TEMPORADA%202018-19\C_PROMESES\equips\equips__promeses_18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_1A_FASE"/>
      <sheetName val="EQUIPS (2)"/>
      <sheetName val="EQUIPS"/>
      <sheetName val="sorteig"/>
      <sheetName val="Nivell A G1"/>
      <sheetName val="Nivell B G1"/>
      <sheetName val="Nivell B G2"/>
      <sheetName val="Nivell B G3"/>
      <sheetName val="Nivell B G4"/>
      <sheetName val="Nivell A G2"/>
      <sheetName val="Nivell C G1"/>
      <sheetName val="Nivell C G2"/>
      <sheetName val="Nivell C G3"/>
      <sheetName val="acta blanc_4"/>
      <sheetName val="acta blanc_3"/>
      <sheetName val="rk_1011"/>
      <sheetName val="edats"/>
    </sheetNames>
    <sheetDataSet>
      <sheetData sheetId="15">
        <row r="3">
          <cell r="C3" t="str">
            <v>nº</v>
          </cell>
          <cell r="D3" t="str">
            <v>Jugador</v>
          </cell>
          <cell r="E3" t="str">
            <v>Cat</v>
          </cell>
          <cell r="F3" t="str">
            <v>Club</v>
          </cell>
          <cell r="H3" t="str">
            <v>RK 0910</v>
          </cell>
          <cell r="I3" t="str">
            <v>RK 1011</v>
          </cell>
        </row>
        <row r="4">
          <cell r="C4">
            <v>1710</v>
          </cell>
          <cell r="D4" t="str">
            <v>RIBOSA Jesus</v>
          </cell>
          <cell r="E4" t="str">
            <v>JUV-3</v>
          </cell>
          <cell r="F4" t="str">
            <v>PREMIA</v>
          </cell>
          <cell r="G4" t="str">
            <v>ATT PREMIÀ DE MAR</v>
          </cell>
          <cell r="H4">
            <v>0</v>
          </cell>
          <cell r="I4">
            <v>449.5</v>
          </cell>
        </row>
        <row r="5">
          <cell r="C5">
            <v>3912</v>
          </cell>
          <cell r="D5" t="str">
            <v>SANCHEZ Carlos</v>
          </cell>
          <cell r="E5" t="str">
            <v>JUV-2</v>
          </cell>
          <cell r="F5" t="str">
            <v>VICTT</v>
          </cell>
          <cell r="G5" t="str">
            <v>VIC TT</v>
          </cell>
          <cell r="H5">
            <v>0</v>
          </cell>
          <cell r="I5">
            <v>440</v>
          </cell>
        </row>
        <row r="6">
          <cell r="C6">
            <v>3360</v>
          </cell>
          <cell r="D6" t="str">
            <v>MASIP Joan</v>
          </cell>
          <cell r="E6" t="str">
            <v>ALE-2</v>
          </cell>
          <cell r="F6" t="str">
            <v>IGUALA</v>
          </cell>
          <cell r="G6" t="str">
            <v>CPP IGUALADA</v>
          </cell>
          <cell r="H6">
            <v>0</v>
          </cell>
          <cell r="I6">
            <v>413</v>
          </cell>
        </row>
        <row r="7">
          <cell r="C7">
            <v>4664</v>
          </cell>
          <cell r="D7" t="str">
            <v>SALVADOR Cristian</v>
          </cell>
          <cell r="E7" t="str">
            <v>JUV-3</v>
          </cell>
          <cell r="F7" t="str">
            <v>ATEN82</v>
          </cell>
          <cell r="G7" t="str">
            <v>CTT ATENEU 1882</v>
          </cell>
          <cell r="H7">
            <v>0</v>
          </cell>
          <cell r="I7">
            <v>354</v>
          </cell>
        </row>
        <row r="8">
          <cell r="C8">
            <v>3974</v>
          </cell>
          <cell r="D8" t="str">
            <v>MATSUOKA Albert Kenji</v>
          </cell>
          <cell r="E8" t="str">
            <v>INF-1</v>
          </cell>
          <cell r="F8" t="str">
            <v>IGUALA</v>
          </cell>
          <cell r="G8" t="str">
            <v>CPP IGUALADA</v>
          </cell>
          <cell r="H8">
            <v>0</v>
          </cell>
          <cell r="I8">
            <v>327.5</v>
          </cell>
        </row>
        <row r="9">
          <cell r="C9">
            <v>3579</v>
          </cell>
          <cell r="D9" t="str">
            <v>CASTAÑEDA Oscar</v>
          </cell>
          <cell r="E9" t="str">
            <v>JUV-1</v>
          </cell>
          <cell r="F9" t="str">
            <v>HOSPIT</v>
          </cell>
          <cell r="G9" t="str">
            <v>TT L'HOSPITALET</v>
          </cell>
          <cell r="H9">
            <v>0</v>
          </cell>
          <cell r="I9">
            <v>314</v>
          </cell>
        </row>
        <row r="10">
          <cell r="C10">
            <v>4113</v>
          </cell>
          <cell r="D10" t="str">
            <v>GARCES Daniel</v>
          </cell>
          <cell r="E10" t="str">
            <v>JUV-1</v>
          </cell>
          <cell r="F10" t="str">
            <v>BADALO</v>
          </cell>
          <cell r="G10" t="str">
            <v>CTT BADALONA</v>
          </cell>
          <cell r="H10">
            <v>0</v>
          </cell>
          <cell r="I10">
            <v>311</v>
          </cell>
        </row>
        <row r="11">
          <cell r="C11">
            <v>3620</v>
          </cell>
          <cell r="D11" t="str">
            <v>UBEDA Adria</v>
          </cell>
          <cell r="E11" t="str">
            <v>INF-1</v>
          </cell>
          <cell r="F11" t="str">
            <v>OLESA</v>
          </cell>
          <cell r="G11" t="str">
            <v>CTT OLESA</v>
          </cell>
          <cell r="H11">
            <v>0</v>
          </cell>
          <cell r="I11">
            <v>300.5</v>
          </cell>
        </row>
        <row r="12">
          <cell r="C12">
            <v>3556</v>
          </cell>
          <cell r="D12" t="str">
            <v>MASIP Francesc</v>
          </cell>
          <cell r="E12" t="str">
            <v>ALE-2</v>
          </cell>
          <cell r="F12" t="str">
            <v>IGUALA</v>
          </cell>
          <cell r="G12" t="str">
            <v>CPP IGUALADA</v>
          </cell>
          <cell r="H12">
            <v>0</v>
          </cell>
          <cell r="I12">
            <v>294</v>
          </cell>
        </row>
        <row r="13">
          <cell r="C13">
            <v>1716</v>
          </cell>
          <cell r="D13" t="str">
            <v>SERRAÏMA Didac</v>
          </cell>
          <cell r="E13" t="str">
            <v>JUV-1</v>
          </cell>
          <cell r="F13" t="str">
            <v>FALCO</v>
          </cell>
          <cell r="G13" t="str">
            <v>CLUB FALCONS DE SABADELL</v>
          </cell>
          <cell r="H13">
            <v>0</v>
          </cell>
          <cell r="I13">
            <v>286</v>
          </cell>
        </row>
        <row r="14">
          <cell r="C14">
            <v>3945</v>
          </cell>
          <cell r="D14" t="str">
            <v>HERNANDEZ Pol</v>
          </cell>
          <cell r="E14" t="str">
            <v>JUV-2</v>
          </cell>
          <cell r="F14" t="str">
            <v>PREMIA</v>
          </cell>
          <cell r="G14" t="str">
            <v>ATT PREMIÀ DE MAR</v>
          </cell>
          <cell r="H14">
            <v>0</v>
          </cell>
          <cell r="I14">
            <v>268</v>
          </cell>
        </row>
        <row r="15">
          <cell r="C15">
            <v>4537</v>
          </cell>
          <cell r="D15" t="str">
            <v>ÁVILA Fèlix</v>
          </cell>
          <cell r="E15" t="str">
            <v>JUV-3</v>
          </cell>
          <cell r="F15" t="str">
            <v>VILANO</v>
          </cell>
          <cell r="G15" t="str">
            <v>CTT VILANOVA I LA GELTRU</v>
          </cell>
          <cell r="H15">
            <v>0</v>
          </cell>
          <cell r="I15">
            <v>256</v>
          </cell>
        </row>
        <row r="16">
          <cell r="C16">
            <v>3391</v>
          </cell>
          <cell r="D16" t="str">
            <v>GASCON Alejandro</v>
          </cell>
          <cell r="E16" t="str">
            <v>JUV-2</v>
          </cell>
          <cell r="F16" t="str">
            <v>OLESA</v>
          </cell>
          <cell r="G16" t="str">
            <v>CTT OLESA</v>
          </cell>
          <cell r="H16">
            <v>0</v>
          </cell>
          <cell r="I16">
            <v>256</v>
          </cell>
        </row>
        <row r="17">
          <cell r="C17">
            <v>3390</v>
          </cell>
          <cell r="D17" t="str">
            <v>DUOCASTELLA Ricard</v>
          </cell>
          <cell r="E17" t="str">
            <v>JUV-1</v>
          </cell>
          <cell r="F17" t="str">
            <v>OLESA</v>
          </cell>
          <cell r="G17" t="str">
            <v>CTT OLESA</v>
          </cell>
          <cell r="H17">
            <v>0</v>
          </cell>
          <cell r="I17">
            <v>241.5</v>
          </cell>
        </row>
        <row r="18">
          <cell r="C18">
            <v>1900</v>
          </cell>
          <cell r="D18" t="str">
            <v>VINUESA Victor</v>
          </cell>
          <cell r="E18" t="str">
            <v>INF-1</v>
          </cell>
          <cell r="F18" t="str">
            <v>ATEN82</v>
          </cell>
          <cell r="G18" t="str">
            <v>CTT ATENEU 1882</v>
          </cell>
          <cell r="H18">
            <v>0</v>
          </cell>
          <cell r="I18">
            <v>239</v>
          </cell>
        </row>
        <row r="19">
          <cell r="C19">
            <v>4815</v>
          </cell>
          <cell r="D19" t="str">
            <v>FERNANDEZ Alfonso Adrian</v>
          </cell>
          <cell r="E19" t="str">
            <v>ALE-1</v>
          </cell>
          <cell r="F19" t="str">
            <v>BADALO</v>
          </cell>
          <cell r="G19" t="str">
            <v>CTT BADALONA</v>
          </cell>
          <cell r="H19">
            <v>0</v>
          </cell>
          <cell r="I19">
            <v>224</v>
          </cell>
        </row>
        <row r="20">
          <cell r="C20">
            <v>4835</v>
          </cell>
          <cell r="D20" t="str">
            <v>ARIAS Marc</v>
          </cell>
          <cell r="E20" t="str">
            <v>JUV-1</v>
          </cell>
          <cell r="F20" t="str">
            <v>FALCO</v>
          </cell>
          <cell r="G20" t="str">
            <v>CLUB FALCONS DE SABADELL</v>
          </cell>
          <cell r="H20">
            <v>0</v>
          </cell>
          <cell r="I20">
            <v>218</v>
          </cell>
        </row>
        <row r="21">
          <cell r="C21">
            <v>3083</v>
          </cell>
          <cell r="D21" t="str">
            <v>FOLCH Martí</v>
          </cell>
          <cell r="E21" t="str">
            <v>JUV-1</v>
          </cell>
          <cell r="F21" t="str">
            <v>LLUÏSO</v>
          </cell>
          <cell r="G21" t="str">
            <v>LLUÏSOS DE GRÀCIA</v>
          </cell>
          <cell r="H21">
            <v>0</v>
          </cell>
          <cell r="I21">
            <v>214</v>
          </cell>
        </row>
        <row r="22">
          <cell r="C22">
            <v>4434</v>
          </cell>
          <cell r="D22" t="str">
            <v>DIAZ Joan</v>
          </cell>
          <cell r="E22" t="str">
            <v>ALE-1</v>
          </cell>
          <cell r="F22" t="str">
            <v>ATEN82</v>
          </cell>
          <cell r="G22" t="str">
            <v>CTT ATENEU 1882</v>
          </cell>
          <cell r="H22">
            <v>0</v>
          </cell>
          <cell r="I22">
            <v>214</v>
          </cell>
        </row>
        <row r="23">
          <cell r="C23">
            <v>3933</v>
          </cell>
          <cell r="D23" t="str">
            <v>ALCARAZ Joan</v>
          </cell>
          <cell r="E23" t="str">
            <v>JUV-3</v>
          </cell>
          <cell r="F23" t="str">
            <v>FALCO</v>
          </cell>
          <cell r="G23" t="str">
            <v>CLUB FALCONS DE SABADELL</v>
          </cell>
          <cell r="H23">
            <v>0</v>
          </cell>
          <cell r="I23">
            <v>213</v>
          </cell>
        </row>
        <row r="24">
          <cell r="C24">
            <v>3222</v>
          </cell>
          <cell r="D24" t="str">
            <v>FARRES Albert</v>
          </cell>
          <cell r="E24" t="str">
            <v>INF-1</v>
          </cell>
          <cell r="F24" t="str">
            <v>FALCO</v>
          </cell>
          <cell r="G24" t="str">
            <v>CLUB FALCONS DE SABADELL</v>
          </cell>
          <cell r="H24">
            <v>0</v>
          </cell>
          <cell r="I24">
            <v>208.5</v>
          </cell>
        </row>
        <row r="25">
          <cell r="C25">
            <v>4443</v>
          </cell>
          <cell r="D25" t="str">
            <v>FELIP Eduard</v>
          </cell>
          <cell r="E25" t="str">
            <v>JUV-3</v>
          </cell>
          <cell r="F25" t="str">
            <v>LLUÏSO</v>
          </cell>
          <cell r="G25" t="str">
            <v>LLUÏSOS DE GRÀCIA</v>
          </cell>
          <cell r="H25">
            <v>0</v>
          </cell>
          <cell r="I25">
            <v>198</v>
          </cell>
        </row>
        <row r="26">
          <cell r="C26">
            <v>4612</v>
          </cell>
          <cell r="D26" t="str">
            <v>AGUES Daniel</v>
          </cell>
          <cell r="E26" t="str">
            <v>INF-2</v>
          </cell>
          <cell r="F26" t="str">
            <v>HOSPIT</v>
          </cell>
          <cell r="G26" t="str">
            <v>TT L'HOSPITALET</v>
          </cell>
          <cell r="H26">
            <v>0</v>
          </cell>
          <cell r="I26">
            <v>179</v>
          </cell>
        </row>
        <row r="27">
          <cell r="C27">
            <v>4184</v>
          </cell>
          <cell r="D27" t="str">
            <v>FERNANDEZ Daniel</v>
          </cell>
          <cell r="E27" t="str">
            <v>INF-1</v>
          </cell>
          <cell r="F27" t="str">
            <v>CALEL</v>
          </cell>
          <cell r="G27" t="str">
            <v>CTT CALELLA</v>
          </cell>
          <cell r="H27">
            <v>0</v>
          </cell>
          <cell r="I27">
            <v>174.5</v>
          </cell>
        </row>
        <row r="28">
          <cell r="C28">
            <v>4142</v>
          </cell>
          <cell r="D28" t="str">
            <v>SALGUERO Albert</v>
          </cell>
          <cell r="E28" t="str">
            <v>JUV-1</v>
          </cell>
          <cell r="F28" t="str">
            <v>BADALO</v>
          </cell>
          <cell r="G28" t="str">
            <v>CTT BADALONA</v>
          </cell>
          <cell r="H28">
            <v>0</v>
          </cell>
          <cell r="I28">
            <v>264.5</v>
          </cell>
        </row>
        <row r="29">
          <cell r="C29">
            <v>4730</v>
          </cell>
          <cell r="D29" t="str">
            <v>ESPINO Daniel</v>
          </cell>
          <cell r="E29" t="str">
            <v>JUV-2</v>
          </cell>
          <cell r="F29" t="str">
            <v>BADALO</v>
          </cell>
          <cell r="G29" t="str">
            <v>CTT BADALONA</v>
          </cell>
          <cell r="H29">
            <v>0</v>
          </cell>
          <cell r="I29">
            <v>240.5</v>
          </cell>
        </row>
        <row r="30">
          <cell r="C30">
            <v>4942</v>
          </cell>
          <cell r="D30" t="str">
            <v>ROJAS Daniel</v>
          </cell>
          <cell r="E30" t="str">
            <v>JUV-1</v>
          </cell>
          <cell r="F30" t="str">
            <v>COLLBA</v>
          </cell>
          <cell r="G30" t="str">
            <v>CTT COLLBATO</v>
          </cell>
          <cell r="H30">
            <v>0</v>
          </cell>
          <cell r="I30">
            <v>224.25</v>
          </cell>
        </row>
        <row r="31">
          <cell r="C31">
            <v>4062</v>
          </cell>
          <cell r="D31" t="str">
            <v>GÜELL David</v>
          </cell>
          <cell r="E31" t="str">
            <v>JUV-2</v>
          </cell>
          <cell r="F31" t="str">
            <v>PREMIA</v>
          </cell>
          <cell r="G31" t="str">
            <v>ATT PREMIÀ DE MAR</v>
          </cell>
          <cell r="H31">
            <v>0</v>
          </cell>
          <cell r="I31">
            <v>210</v>
          </cell>
        </row>
        <row r="32">
          <cell r="C32">
            <v>4406</v>
          </cell>
          <cell r="D32" t="str">
            <v>LARIO Oriol</v>
          </cell>
          <cell r="E32" t="str">
            <v>ALE-1</v>
          </cell>
          <cell r="F32" t="str">
            <v>CALEL</v>
          </cell>
          <cell r="G32" t="str">
            <v>CTT CALELLA</v>
          </cell>
          <cell r="H32">
            <v>0</v>
          </cell>
          <cell r="I32">
            <v>207.5</v>
          </cell>
        </row>
        <row r="33">
          <cell r="C33">
            <v>4858</v>
          </cell>
          <cell r="D33" t="str">
            <v>VILARDELL David</v>
          </cell>
          <cell r="E33" t="str">
            <v>JUV-1</v>
          </cell>
          <cell r="F33" t="str">
            <v>FALCO</v>
          </cell>
          <cell r="G33" t="str">
            <v>CLUB FALCONS DE SABADELL</v>
          </cell>
          <cell r="H33">
            <v>0</v>
          </cell>
          <cell r="I33">
            <v>204.5</v>
          </cell>
        </row>
        <row r="34">
          <cell r="C34">
            <v>3428</v>
          </cell>
          <cell r="D34" t="str">
            <v>PANE Victor</v>
          </cell>
          <cell r="E34" t="str">
            <v>JUV-2</v>
          </cell>
          <cell r="F34" t="str">
            <v>BADALO</v>
          </cell>
          <cell r="G34" t="str">
            <v>CTT BADALONA</v>
          </cell>
          <cell r="H34">
            <v>0</v>
          </cell>
          <cell r="I34">
            <v>203.5</v>
          </cell>
        </row>
        <row r="35">
          <cell r="C35">
            <v>4671</v>
          </cell>
          <cell r="D35" t="str">
            <v>CHACON Pere</v>
          </cell>
          <cell r="E35" t="str">
            <v>JUV-1</v>
          </cell>
          <cell r="F35" t="str">
            <v>FALCO</v>
          </cell>
          <cell r="G35" t="str">
            <v>CLUB FALCONS DE SABADELL</v>
          </cell>
          <cell r="H35">
            <v>0</v>
          </cell>
          <cell r="I35">
            <v>200.5</v>
          </cell>
        </row>
        <row r="36">
          <cell r="C36">
            <v>3936</v>
          </cell>
          <cell r="D36" t="str">
            <v>MUÑOZ Miquel</v>
          </cell>
          <cell r="E36" t="str">
            <v>INF-2</v>
          </cell>
          <cell r="F36" t="str">
            <v>FALCO</v>
          </cell>
          <cell r="G36" t="str">
            <v>CLUB FALCONS DE SABADELL</v>
          </cell>
          <cell r="H36">
            <v>0</v>
          </cell>
          <cell r="I36">
            <v>192</v>
          </cell>
        </row>
        <row r="37">
          <cell r="C37">
            <v>4509</v>
          </cell>
          <cell r="D37" t="str">
            <v>BLANCH Albert</v>
          </cell>
          <cell r="E37" t="str">
            <v>INF-2</v>
          </cell>
          <cell r="F37" t="str">
            <v>ATEN82</v>
          </cell>
          <cell r="G37" t="str">
            <v>CTT ATENEU 1882</v>
          </cell>
          <cell r="H37">
            <v>0</v>
          </cell>
          <cell r="I37">
            <v>186</v>
          </cell>
        </row>
        <row r="38">
          <cell r="C38">
            <v>3941</v>
          </cell>
          <cell r="D38" t="str">
            <v>LLOVERAS Pere</v>
          </cell>
          <cell r="E38" t="str">
            <v>INF-2</v>
          </cell>
          <cell r="F38" t="str">
            <v>PREMIA</v>
          </cell>
          <cell r="G38" t="str">
            <v>ATT PREMIÀ DE MAR</v>
          </cell>
          <cell r="H38">
            <v>0</v>
          </cell>
          <cell r="I38">
            <v>185.5</v>
          </cell>
        </row>
        <row r="39">
          <cell r="C39">
            <v>4458</v>
          </cell>
          <cell r="D39" t="str">
            <v>CORTIZO Jordi</v>
          </cell>
          <cell r="E39" t="str">
            <v>INF-1</v>
          </cell>
          <cell r="F39" t="str">
            <v>HOSPIT</v>
          </cell>
          <cell r="G39" t="str">
            <v>TT L'HOSPITALET</v>
          </cell>
          <cell r="H39">
            <v>0</v>
          </cell>
          <cell r="I39">
            <v>178.5</v>
          </cell>
        </row>
        <row r="40">
          <cell r="C40">
            <v>4417</v>
          </cell>
          <cell r="D40" t="str">
            <v>SCHUURMAN Ingmar</v>
          </cell>
          <cell r="E40" t="str">
            <v>INF-2</v>
          </cell>
          <cell r="F40" t="str">
            <v>COLLBA</v>
          </cell>
          <cell r="G40" t="str">
            <v>CTT COLLBATO</v>
          </cell>
          <cell r="H40">
            <v>0</v>
          </cell>
          <cell r="I40">
            <v>176.5</v>
          </cell>
        </row>
        <row r="41">
          <cell r="C41">
            <v>3123</v>
          </cell>
          <cell r="D41" t="str">
            <v>ELIAS Eudald</v>
          </cell>
          <cell r="E41" t="str">
            <v>INF-2</v>
          </cell>
          <cell r="F41" t="str">
            <v>BAGA</v>
          </cell>
          <cell r="G41" t="str">
            <v>CTT BAGÀ</v>
          </cell>
          <cell r="H41">
            <v>0</v>
          </cell>
          <cell r="I41">
            <v>163</v>
          </cell>
        </row>
        <row r="42">
          <cell r="C42">
            <v>3084</v>
          </cell>
          <cell r="D42" t="str">
            <v>FOLCH Pau</v>
          </cell>
          <cell r="E42" t="str">
            <v>S21-1</v>
          </cell>
          <cell r="F42" t="str">
            <v>LLUÏSO</v>
          </cell>
          <cell r="G42" t="str">
            <v>LLUÏSOS DE GRÀCIA</v>
          </cell>
          <cell r="H42">
            <v>0</v>
          </cell>
          <cell r="I42">
            <v>158</v>
          </cell>
        </row>
        <row r="43">
          <cell r="C43">
            <v>3934</v>
          </cell>
          <cell r="D43" t="str">
            <v>BALAGUER Oriol</v>
          </cell>
          <cell r="E43" t="str">
            <v>JUV-2</v>
          </cell>
          <cell r="F43" t="str">
            <v>FALCO</v>
          </cell>
          <cell r="G43" t="str">
            <v>CLUB FALCONS DE SABADELL</v>
          </cell>
          <cell r="H43">
            <v>0</v>
          </cell>
          <cell r="I43">
            <v>151</v>
          </cell>
        </row>
        <row r="44">
          <cell r="C44">
            <v>3885</v>
          </cell>
          <cell r="D44" t="str">
            <v>URGELL Albert</v>
          </cell>
          <cell r="E44" t="str">
            <v>INF-1</v>
          </cell>
          <cell r="F44" t="str">
            <v>VICTT</v>
          </cell>
          <cell r="G44" t="str">
            <v>VIC TT</v>
          </cell>
          <cell r="H44">
            <v>0</v>
          </cell>
          <cell r="I44">
            <v>149</v>
          </cell>
        </row>
        <row r="45">
          <cell r="C45">
            <v>2409</v>
          </cell>
          <cell r="D45" t="str">
            <v>BUXEDA Joan</v>
          </cell>
          <cell r="E45" t="str">
            <v>ALE-2</v>
          </cell>
          <cell r="F45" t="str">
            <v>ESPARR</v>
          </cell>
          <cell r="G45" t="str">
            <v>CETT ESPARREGUERA</v>
          </cell>
          <cell r="H45">
            <v>0</v>
          </cell>
          <cell r="I45">
            <v>147.5</v>
          </cell>
        </row>
        <row r="46">
          <cell r="C46">
            <v>4418</v>
          </cell>
          <cell r="D46" t="str">
            <v>SANTOS Yerai</v>
          </cell>
          <cell r="E46" t="str">
            <v>INF-1</v>
          </cell>
          <cell r="F46" t="str">
            <v>COLLBA</v>
          </cell>
          <cell r="G46" t="str">
            <v>CTT COLLBATO</v>
          </cell>
          <cell r="H46">
            <v>0</v>
          </cell>
          <cell r="I46">
            <v>139.75</v>
          </cell>
        </row>
        <row r="47">
          <cell r="C47">
            <v>5457</v>
          </cell>
          <cell r="D47" t="str">
            <v>REINA Carles</v>
          </cell>
          <cell r="E47" t="str">
            <v>JUV-2</v>
          </cell>
          <cell r="F47" t="str">
            <v>CARDED</v>
          </cell>
          <cell r="G47" t="str">
            <v>CTT CARDEDEU</v>
          </cell>
          <cell r="H47">
            <v>0</v>
          </cell>
          <cell r="I47">
            <v>127.9</v>
          </cell>
        </row>
        <row r="48">
          <cell r="C48">
            <v>119</v>
          </cell>
          <cell r="D48" t="str">
            <v>SAYAGO Alex</v>
          </cell>
          <cell r="E48" t="str">
            <v>INF-1</v>
          </cell>
          <cell r="F48" t="str">
            <v>FALCO</v>
          </cell>
          <cell r="G48" t="str">
            <v>CLUB FALCONS DE SABADELL</v>
          </cell>
          <cell r="H48">
            <v>0</v>
          </cell>
          <cell r="I48">
            <v>127.5</v>
          </cell>
        </row>
        <row r="49">
          <cell r="C49">
            <v>4659</v>
          </cell>
          <cell r="D49" t="str">
            <v>ESCARTIN Guillermo</v>
          </cell>
          <cell r="E49" t="str">
            <v>JUV-2</v>
          </cell>
          <cell r="F49" t="str">
            <v>HOSPIT</v>
          </cell>
          <cell r="G49" t="str">
            <v>TT L'HOSPITALET</v>
          </cell>
          <cell r="H49">
            <v>0</v>
          </cell>
          <cell r="I49">
            <v>126.5</v>
          </cell>
        </row>
        <row r="50">
          <cell r="C50">
            <v>4647</v>
          </cell>
          <cell r="D50" t="str">
            <v>MAÑES Aitor</v>
          </cell>
          <cell r="E50" t="str">
            <v>INF-2</v>
          </cell>
          <cell r="F50" t="str">
            <v>ATEN82</v>
          </cell>
          <cell r="G50" t="str">
            <v>CTT ATENEU 1882</v>
          </cell>
          <cell r="H50">
            <v>0</v>
          </cell>
          <cell r="I50">
            <v>116</v>
          </cell>
        </row>
        <row r="51">
          <cell r="C51">
            <v>5703</v>
          </cell>
          <cell r="D51" t="str">
            <v>SABIO Ricard</v>
          </cell>
          <cell r="E51" t="str">
            <v>ALE-2</v>
          </cell>
          <cell r="F51" t="str">
            <v>LLUÏSO</v>
          </cell>
          <cell r="G51" t="str">
            <v>LLUÏSOS DE GRÀCIA</v>
          </cell>
          <cell r="H51">
            <v>0</v>
          </cell>
          <cell r="I51">
            <v>91.75</v>
          </cell>
        </row>
        <row r="52">
          <cell r="C52">
            <v>4022</v>
          </cell>
          <cell r="D52" t="str">
            <v>MIRO Oriol</v>
          </cell>
          <cell r="E52" t="str">
            <v>JUV-3</v>
          </cell>
          <cell r="F52" t="str">
            <v>FALCO</v>
          </cell>
          <cell r="G52" t="str">
            <v>CLUB FALCONS DE SABADELL</v>
          </cell>
          <cell r="H52">
            <v>0</v>
          </cell>
          <cell r="I52">
            <v>193</v>
          </cell>
        </row>
        <row r="53">
          <cell r="C53">
            <v>2499</v>
          </cell>
          <cell r="D53" t="str">
            <v>BLANCO Roger</v>
          </cell>
          <cell r="E53" t="str">
            <v>INF-1</v>
          </cell>
          <cell r="F53" t="str">
            <v>VILANO</v>
          </cell>
          <cell r="G53" t="str">
            <v>CTT VILANOVA I LA GELTRU</v>
          </cell>
          <cell r="H53">
            <v>0</v>
          </cell>
          <cell r="I53">
            <v>190</v>
          </cell>
        </row>
        <row r="54">
          <cell r="C54">
            <v>1745</v>
          </cell>
          <cell r="D54" t="str">
            <v>NAVO Gerard</v>
          </cell>
          <cell r="E54" t="str">
            <v>JUV-2</v>
          </cell>
          <cell r="F54" t="str">
            <v>PREMIA</v>
          </cell>
          <cell r="G54" t="str">
            <v>ATT PREMIÀ DE MAR</v>
          </cell>
          <cell r="H54">
            <v>0</v>
          </cell>
          <cell r="I54">
            <v>178.5</v>
          </cell>
        </row>
        <row r="55">
          <cell r="C55">
            <v>4649</v>
          </cell>
          <cell r="D55" t="str">
            <v>MOMBIELA Daniel</v>
          </cell>
          <cell r="E55" t="str">
            <v>INF-2</v>
          </cell>
          <cell r="F55" t="str">
            <v>ATEN82</v>
          </cell>
          <cell r="G55" t="str">
            <v>CTT ATENEU 1882</v>
          </cell>
          <cell r="H55">
            <v>0</v>
          </cell>
          <cell r="I55">
            <v>144</v>
          </cell>
        </row>
        <row r="56">
          <cell r="C56">
            <v>1511</v>
          </cell>
          <cell r="D56" t="str">
            <v>RUIZ Ivan</v>
          </cell>
          <cell r="E56" t="str">
            <v>INF-1</v>
          </cell>
          <cell r="F56" t="str">
            <v>FALCO</v>
          </cell>
          <cell r="G56" t="str">
            <v>CLUB FALCONS DE SABADELL</v>
          </cell>
          <cell r="H56">
            <v>0</v>
          </cell>
          <cell r="I56">
            <v>142.8</v>
          </cell>
        </row>
        <row r="57">
          <cell r="C57">
            <v>3346</v>
          </cell>
          <cell r="D57" t="str">
            <v>ZAMORANO Sebastian Ignacio</v>
          </cell>
          <cell r="E57" t="str">
            <v>INF-1</v>
          </cell>
          <cell r="F57" t="str">
            <v>MATARO</v>
          </cell>
          <cell r="G57" t="str">
            <v>CN MATARÓ</v>
          </cell>
          <cell r="H57">
            <v>0</v>
          </cell>
          <cell r="I57">
            <v>136.5</v>
          </cell>
        </row>
        <row r="58">
          <cell r="C58">
            <v>4466</v>
          </cell>
          <cell r="D58" t="str">
            <v>ROVIRA Juli</v>
          </cell>
          <cell r="E58" t="str">
            <v>JUV-1</v>
          </cell>
          <cell r="F58" t="str">
            <v>VICTT</v>
          </cell>
          <cell r="G58" t="str">
            <v>VIC TT</v>
          </cell>
          <cell r="H58">
            <v>0</v>
          </cell>
          <cell r="I58">
            <v>130</v>
          </cell>
        </row>
        <row r="59">
          <cell r="C59">
            <v>4945</v>
          </cell>
          <cell r="D59" t="str">
            <v>GARCIA Oriol</v>
          </cell>
          <cell r="E59" t="str">
            <v>INF-1</v>
          </cell>
          <cell r="F59" t="str">
            <v>VICTT</v>
          </cell>
          <cell r="G59" t="str">
            <v>VIC TT</v>
          </cell>
          <cell r="H59">
            <v>0</v>
          </cell>
          <cell r="I59">
            <v>129</v>
          </cell>
        </row>
        <row r="60">
          <cell r="C60">
            <v>4670</v>
          </cell>
          <cell r="D60" t="str">
            <v>ARGELAGUET Pau</v>
          </cell>
          <cell r="E60" t="str">
            <v>JUV-1</v>
          </cell>
          <cell r="F60" t="str">
            <v>FALCO</v>
          </cell>
          <cell r="G60" t="str">
            <v>CLUB FALCONS DE SABADELL</v>
          </cell>
          <cell r="H60">
            <v>0</v>
          </cell>
          <cell r="I60">
            <v>124.75</v>
          </cell>
        </row>
        <row r="61">
          <cell r="C61">
            <v>5701</v>
          </cell>
          <cell r="D61" t="str">
            <v>JIMENEZ Jose Antonio</v>
          </cell>
          <cell r="E61" t="str">
            <v>JUV-1</v>
          </cell>
          <cell r="F61" t="str">
            <v>ESPARR</v>
          </cell>
          <cell r="G61" t="str">
            <v>CETT ESPARREGUERA</v>
          </cell>
          <cell r="H61">
            <v>0</v>
          </cell>
          <cell r="I61">
            <v>124</v>
          </cell>
        </row>
        <row r="62">
          <cell r="C62">
            <v>3932</v>
          </cell>
          <cell r="D62" t="str">
            <v>BLANCA Alex</v>
          </cell>
          <cell r="E62" t="str">
            <v>JUV-3</v>
          </cell>
          <cell r="F62" t="str">
            <v>FALCO</v>
          </cell>
          <cell r="G62" t="str">
            <v>CLUB FALCONS DE SABADELL</v>
          </cell>
          <cell r="H62">
            <v>0</v>
          </cell>
          <cell r="I62">
            <v>120.5</v>
          </cell>
        </row>
        <row r="63">
          <cell r="C63">
            <v>4897</v>
          </cell>
          <cell r="D63" t="str">
            <v>MARTINEZ Adrià</v>
          </cell>
          <cell r="E63" t="str">
            <v>JUV-1</v>
          </cell>
          <cell r="F63" t="str">
            <v>ATEN82</v>
          </cell>
          <cell r="G63" t="str">
            <v>CTT ATENEU 1882</v>
          </cell>
          <cell r="H63">
            <v>0</v>
          </cell>
          <cell r="I63">
            <v>116.65</v>
          </cell>
        </row>
        <row r="64">
          <cell r="C64">
            <v>3935</v>
          </cell>
          <cell r="D64" t="str">
            <v>BALAGUER Marc</v>
          </cell>
          <cell r="E64" t="str">
            <v>JUV-2</v>
          </cell>
          <cell r="F64" t="str">
            <v>FALCO</v>
          </cell>
          <cell r="G64" t="str">
            <v>CLUB FALCONS DE SABADELL</v>
          </cell>
          <cell r="H64">
            <v>0</v>
          </cell>
          <cell r="I64">
            <v>115</v>
          </cell>
        </row>
        <row r="65">
          <cell r="C65">
            <v>5048</v>
          </cell>
          <cell r="D65" t="str">
            <v>SALAS Esteban</v>
          </cell>
          <cell r="E65" t="str">
            <v>INF-2</v>
          </cell>
          <cell r="F65" t="str">
            <v>ESPARR</v>
          </cell>
          <cell r="G65" t="str">
            <v>CETT ESPARREGUERA</v>
          </cell>
          <cell r="H65">
            <v>0</v>
          </cell>
          <cell r="I65">
            <v>111.5</v>
          </cell>
        </row>
        <row r="66">
          <cell r="C66">
            <v>4535</v>
          </cell>
          <cell r="D66" t="str">
            <v>PAGES Adria</v>
          </cell>
          <cell r="E66" t="str">
            <v>JUV-3</v>
          </cell>
          <cell r="F66" t="str">
            <v>VILANO</v>
          </cell>
          <cell r="G66" t="str">
            <v>CTT VILANOVA I LA GELTRU</v>
          </cell>
          <cell r="H66">
            <v>0</v>
          </cell>
          <cell r="I66">
            <v>111</v>
          </cell>
        </row>
        <row r="67">
          <cell r="C67">
            <v>3985</v>
          </cell>
          <cell r="D67" t="str">
            <v>ALGARRA Sergio</v>
          </cell>
          <cell r="E67" t="str">
            <v>JUV-1</v>
          </cell>
          <cell r="F67" t="str">
            <v>ATEN82</v>
          </cell>
          <cell r="G67" t="str">
            <v>CTT ATENEU 1882</v>
          </cell>
          <cell r="H67">
            <v>0</v>
          </cell>
          <cell r="I67">
            <v>109.5</v>
          </cell>
        </row>
        <row r="68">
          <cell r="C68">
            <v>4435</v>
          </cell>
          <cell r="D68" t="str">
            <v>LARIO Lorena</v>
          </cell>
          <cell r="E68" t="str">
            <v>JUV-1</v>
          </cell>
          <cell r="F68" t="str">
            <v>PREMIA</v>
          </cell>
          <cell r="G68" t="str">
            <v>ATT PREMIÀ DE MAR</v>
          </cell>
          <cell r="H68">
            <v>0</v>
          </cell>
          <cell r="I68">
            <v>109.5</v>
          </cell>
        </row>
        <row r="69">
          <cell r="C69">
            <v>4724</v>
          </cell>
          <cell r="D69" t="str">
            <v>MASIP Antoni</v>
          </cell>
          <cell r="E69" t="str">
            <v>JUV-2</v>
          </cell>
          <cell r="F69" t="str">
            <v>ATEN82</v>
          </cell>
          <cell r="G69" t="str">
            <v>CTT ATENEU 1882</v>
          </cell>
          <cell r="H69">
            <v>0</v>
          </cell>
          <cell r="I69">
            <v>106</v>
          </cell>
        </row>
        <row r="70">
          <cell r="C70">
            <v>3978</v>
          </cell>
          <cell r="D70" t="str">
            <v>DE ARQUER Roberto</v>
          </cell>
          <cell r="E70" t="str">
            <v>JUV-2</v>
          </cell>
          <cell r="F70" t="str">
            <v>HOSPIT</v>
          </cell>
          <cell r="G70" t="str">
            <v>TT L'HOSPITALET</v>
          </cell>
          <cell r="H70">
            <v>0</v>
          </cell>
          <cell r="I70">
            <v>96</v>
          </cell>
        </row>
        <row r="71">
          <cell r="C71">
            <v>4767</v>
          </cell>
          <cell r="D71" t="str">
            <v>ARROYO Marti</v>
          </cell>
          <cell r="E71" t="str">
            <v>JUV-1</v>
          </cell>
          <cell r="F71" t="str">
            <v>SALLEN</v>
          </cell>
          <cell r="G71" t="str">
            <v>CTT SALLENT</v>
          </cell>
          <cell r="H71">
            <v>0</v>
          </cell>
          <cell r="I71">
            <v>85</v>
          </cell>
        </row>
        <row r="72">
          <cell r="C72">
            <v>4473</v>
          </cell>
          <cell r="D72" t="str">
            <v>COSTA David</v>
          </cell>
          <cell r="E72" t="str">
            <v>INF-1</v>
          </cell>
          <cell r="F72" t="str">
            <v>VICTT</v>
          </cell>
          <cell r="G72" t="str">
            <v>VIC TT</v>
          </cell>
          <cell r="H72">
            <v>0</v>
          </cell>
          <cell r="I72">
            <v>68.62</v>
          </cell>
        </row>
        <row r="73">
          <cell r="C73">
            <v>5081</v>
          </cell>
          <cell r="D73" t="str">
            <v>MARIN Victor</v>
          </cell>
          <cell r="E73" t="str">
            <v>JUV-2</v>
          </cell>
          <cell r="F73" t="str">
            <v>PARETS</v>
          </cell>
          <cell r="G73" t="str">
            <v>TT PARETS</v>
          </cell>
          <cell r="H73">
            <v>0</v>
          </cell>
          <cell r="I73">
            <v>65.8</v>
          </cell>
        </row>
        <row r="74">
          <cell r="C74">
            <v>4461</v>
          </cell>
          <cell r="D74" t="str">
            <v>ANFRUNS Oriol</v>
          </cell>
          <cell r="E74" t="str">
            <v>INF-2</v>
          </cell>
          <cell r="F74" t="str">
            <v>VICTT</v>
          </cell>
          <cell r="G74" t="str">
            <v>VIC TT</v>
          </cell>
          <cell r="H74">
            <v>0</v>
          </cell>
          <cell r="I74">
            <v>59.83</v>
          </cell>
        </row>
        <row r="75">
          <cell r="C75">
            <v>2975</v>
          </cell>
          <cell r="D75" t="str">
            <v>JENSEN Andre</v>
          </cell>
          <cell r="E75" t="str">
            <v>JUV-3</v>
          </cell>
          <cell r="F75" t="str">
            <v>EPIC</v>
          </cell>
          <cell r="G75" t="str">
            <v>EPIC CASINO COMERÇ</v>
          </cell>
          <cell r="H75">
            <v>0</v>
          </cell>
          <cell r="I75">
            <v>41.5</v>
          </cell>
        </row>
        <row r="76">
          <cell r="C76">
            <v>5684</v>
          </cell>
          <cell r="D76" t="str">
            <v>PERSEGUER Daniel</v>
          </cell>
          <cell r="E76" t="str">
            <v>INF-2</v>
          </cell>
          <cell r="F76" t="str">
            <v>ATEFM</v>
          </cell>
          <cell r="G76" t="str">
            <v>TT ATENEU LA FLOR DE MAIG</v>
          </cell>
          <cell r="H76">
            <v>0</v>
          </cell>
          <cell r="I76">
            <v>182</v>
          </cell>
        </row>
        <row r="77">
          <cell r="C77">
            <v>4568</v>
          </cell>
          <cell r="D77" t="str">
            <v>CORDERO Jorge</v>
          </cell>
          <cell r="E77" t="str">
            <v>JUV-3</v>
          </cell>
          <cell r="F77" t="str">
            <v>ATEN82</v>
          </cell>
          <cell r="G77" t="str">
            <v>CTT ATENEU 1882</v>
          </cell>
          <cell r="H77">
            <v>0</v>
          </cell>
          <cell r="I77">
            <v>180</v>
          </cell>
        </row>
        <row r="78">
          <cell r="C78">
            <v>3948</v>
          </cell>
          <cell r="D78" t="str">
            <v>CEGARRA Arnau</v>
          </cell>
          <cell r="E78" t="str">
            <v>INF-1</v>
          </cell>
          <cell r="F78" t="str">
            <v>PREMIA</v>
          </cell>
          <cell r="G78" t="str">
            <v>ATT PREMIÀ DE MAR</v>
          </cell>
          <cell r="H78">
            <v>0</v>
          </cell>
          <cell r="I78">
            <v>114.25</v>
          </cell>
        </row>
        <row r="79">
          <cell r="C79">
            <v>3991</v>
          </cell>
          <cell r="D79" t="str">
            <v>DE LA TORRE Sergi</v>
          </cell>
          <cell r="E79" t="str">
            <v>INF-2</v>
          </cell>
          <cell r="F79" t="str">
            <v>ATEN82</v>
          </cell>
          <cell r="G79" t="str">
            <v>CTT ATENEU 1882</v>
          </cell>
          <cell r="H79">
            <v>0</v>
          </cell>
          <cell r="I79">
            <v>108.16</v>
          </cell>
        </row>
        <row r="80">
          <cell r="C80">
            <v>5403</v>
          </cell>
          <cell r="D80" t="str">
            <v>PAJARES Daniel</v>
          </cell>
          <cell r="E80" t="str">
            <v>JUV-1</v>
          </cell>
          <cell r="F80" t="str">
            <v>CARDED</v>
          </cell>
          <cell r="G80" t="str">
            <v>CTT CARDEDEU</v>
          </cell>
          <cell r="H80">
            <v>0</v>
          </cell>
          <cell r="I80">
            <v>106</v>
          </cell>
        </row>
        <row r="81">
          <cell r="C81">
            <v>5542</v>
          </cell>
          <cell r="D81" t="str">
            <v>VAZQUEZ Eric</v>
          </cell>
          <cell r="E81" t="str">
            <v>JUV-2</v>
          </cell>
          <cell r="F81" t="str">
            <v>BADALO</v>
          </cell>
          <cell r="G81" t="str">
            <v>CTT BADALONA</v>
          </cell>
          <cell r="H81">
            <v>0</v>
          </cell>
          <cell r="I81">
            <v>96.58</v>
          </cell>
        </row>
        <row r="82">
          <cell r="C82">
            <v>4162</v>
          </cell>
          <cell r="D82" t="str">
            <v>PERALTA Sergi</v>
          </cell>
          <cell r="E82" t="str">
            <v>JUV-2</v>
          </cell>
          <cell r="F82" t="str">
            <v>BADALO</v>
          </cell>
          <cell r="G82" t="str">
            <v>CTT BADALONA</v>
          </cell>
          <cell r="H82">
            <v>0</v>
          </cell>
          <cell r="I82">
            <v>92</v>
          </cell>
        </row>
        <row r="83">
          <cell r="C83">
            <v>5710</v>
          </cell>
          <cell r="D83" t="str">
            <v>CAPITAN David</v>
          </cell>
          <cell r="E83" t="str">
            <v>INF-2</v>
          </cell>
          <cell r="F83" t="str">
            <v>BADALO</v>
          </cell>
          <cell r="G83" t="str">
            <v>CTT BADALONA</v>
          </cell>
          <cell r="H83">
            <v>0</v>
          </cell>
          <cell r="I83">
            <v>91.5</v>
          </cell>
        </row>
        <row r="84">
          <cell r="C84">
            <v>5408</v>
          </cell>
          <cell r="D84" t="str">
            <v>MORIANA Miguel</v>
          </cell>
          <cell r="E84" t="str">
            <v>INF-2</v>
          </cell>
          <cell r="F84" t="str">
            <v>IGUALA</v>
          </cell>
          <cell r="G84" t="str">
            <v>CPP IGUALADA</v>
          </cell>
          <cell r="H84">
            <v>0</v>
          </cell>
          <cell r="I84">
            <v>86.45</v>
          </cell>
        </row>
        <row r="85">
          <cell r="C85">
            <v>5433</v>
          </cell>
          <cell r="D85" t="str">
            <v>SALMORAL Gerard</v>
          </cell>
          <cell r="E85" t="str">
            <v>JUV-1</v>
          </cell>
          <cell r="F85" t="str">
            <v>MATARO</v>
          </cell>
          <cell r="G85" t="str">
            <v>CN MATARÓ</v>
          </cell>
          <cell r="H85">
            <v>0</v>
          </cell>
          <cell r="I85">
            <v>85.25</v>
          </cell>
        </row>
        <row r="86">
          <cell r="C86">
            <v>5541</v>
          </cell>
          <cell r="D86" t="str">
            <v>FERNANDEZ Albert</v>
          </cell>
          <cell r="E86" t="str">
            <v>JUV-1</v>
          </cell>
          <cell r="F86" t="str">
            <v>BADALO</v>
          </cell>
          <cell r="G86" t="str">
            <v>CTT BADALONA</v>
          </cell>
          <cell r="H86">
            <v>0</v>
          </cell>
          <cell r="I86">
            <v>82.67</v>
          </cell>
        </row>
        <row r="87">
          <cell r="C87">
            <v>5291</v>
          </cell>
          <cell r="D87" t="str">
            <v>CUNILL Jaume</v>
          </cell>
          <cell r="E87" t="str">
            <v>INF-1</v>
          </cell>
          <cell r="F87" t="str">
            <v>VICTT</v>
          </cell>
          <cell r="G87" t="str">
            <v>VIC TT</v>
          </cell>
          <cell r="H87">
            <v>0</v>
          </cell>
          <cell r="I87">
            <v>79.08</v>
          </cell>
        </row>
        <row r="88">
          <cell r="C88">
            <v>5154</v>
          </cell>
          <cell r="D88" t="str">
            <v>MENENDEZ Màrius</v>
          </cell>
          <cell r="E88" t="str">
            <v>BEN-1</v>
          </cell>
          <cell r="F88" t="str">
            <v>FALCO</v>
          </cell>
          <cell r="G88" t="str">
            <v>CLUB FALCONS DE SABADELL</v>
          </cell>
          <cell r="H88">
            <v>0</v>
          </cell>
          <cell r="I88">
            <v>79</v>
          </cell>
        </row>
        <row r="89">
          <cell r="C89">
            <v>5859</v>
          </cell>
          <cell r="D89" t="str">
            <v>MEDINA Marc</v>
          </cell>
          <cell r="E89" t="str">
            <v>JUV-1</v>
          </cell>
          <cell r="F89" t="str">
            <v>BADALO</v>
          </cell>
          <cell r="G89" t="str">
            <v>CTT BADALONA</v>
          </cell>
          <cell r="H89">
            <v>0</v>
          </cell>
          <cell r="I89">
            <v>78.5</v>
          </cell>
        </row>
        <row r="90">
          <cell r="C90">
            <v>5153</v>
          </cell>
          <cell r="D90" t="str">
            <v>COMA Alex</v>
          </cell>
          <cell r="E90" t="str">
            <v>BEN-2</v>
          </cell>
          <cell r="F90" t="str">
            <v>FALCO</v>
          </cell>
          <cell r="G90" t="str">
            <v>CLUB FALCONS DE SABADELL</v>
          </cell>
          <cell r="H90">
            <v>0</v>
          </cell>
          <cell r="I90">
            <v>77.83</v>
          </cell>
        </row>
        <row r="91">
          <cell r="C91">
            <v>3887</v>
          </cell>
          <cell r="D91" t="str">
            <v>SANCHEZ Sergi</v>
          </cell>
          <cell r="E91" t="str">
            <v>INF-2</v>
          </cell>
          <cell r="F91" t="str">
            <v>VICTT</v>
          </cell>
          <cell r="G91" t="str">
            <v>VIC TT</v>
          </cell>
          <cell r="H91">
            <v>0</v>
          </cell>
          <cell r="I91">
            <v>73.17</v>
          </cell>
        </row>
        <row r="92">
          <cell r="C92">
            <v>4958</v>
          </cell>
          <cell r="D92" t="str">
            <v>MIRÓ Roger</v>
          </cell>
          <cell r="E92" t="str">
            <v>ALE-2</v>
          </cell>
          <cell r="F92" t="str">
            <v>HORTA</v>
          </cell>
          <cell r="G92" t="str">
            <v>LLUÏSOS D'HORTA TT</v>
          </cell>
          <cell r="H92">
            <v>0</v>
          </cell>
          <cell r="I92">
            <v>67.33</v>
          </cell>
        </row>
        <row r="93">
          <cell r="C93">
            <v>1643</v>
          </cell>
          <cell r="D93" t="str">
            <v>LOPEZ Sergi</v>
          </cell>
          <cell r="E93" t="str">
            <v>INF-1</v>
          </cell>
          <cell r="F93" t="str">
            <v>OLESA</v>
          </cell>
          <cell r="G93" t="str">
            <v>CTT OLESA</v>
          </cell>
          <cell r="H93">
            <v>0</v>
          </cell>
          <cell r="I93">
            <v>63.5</v>
          </cell>
        </row>
        <row r="94">
          <cell r="C94">
            <v>2945</v>
          </cell>
          <cell r="D94" t="str">
            <v>RABELL Kevin</v>
          </cell>
          <cell r="E94" t="str">
            <v>JUV-1</v>
          </cell>
          <cell r="F94" t="str">
            <v>LLUÏSO</v>
          </cell>
          <cell r="G94" t="str">
            <v>LLUÏSOS DE GRÀCIA</v>
          </cell>
          <cell r="H94">
            <v>0</v>
          </cell>
          <cell r="I94">
            <v>63</v>
          </cell>
        </row>
        <row r="95">
          <cell r="C95">
            <v>5630</v>
          </cell>
          <cell r="D95" t="str">
            <v>MELERO Miguel</v>
          </cell>
          <cell r="E95" t="str">
            <v>S21-1</v>
          </cell>
          <cell r="F95" t="str">
            <v>FALCO</v>
          </cell>
          <cell r="G95" t="str">
            <v>CLUB FALCONS DE SABADELL</v>
          </cell>
          <cell r="H95">
            <v>0</v>
          </cell>
          <cell r="I95">
            <v>56.4</v>
          </cell>
        </row>
        <row r="96">
          <cell r="C96">
            <v>4617</v>
          </cell>
          <cell r="D96" t="str">
            <v>PLAZA Albert</v>
          </cell>
          <cell r="E96" t="str">
            <v>ALE-2</v>
          </cell>
          <cell r="F96" t="str">
            <v>CALEL</v>
          </cell>
          <cell r="G96" t="str">
            <v>CTT CALELLA</v>
          </cell>
          <cell r="H96">
            <v>0</v>
          </cell>
          <cell r="I96">
            <v>54.42</v>
          </cell>
        </row>
        <row r="97">
          <cell r="C97">
            <v>2426</v>
          </cell>
          <cell r="D97" t="str">
            <v>PUEYO Adria</v>
          </cell>
          <cell r="E97" t="str">
            <v>JUV-2</v>
          </cell>
          <cell r="F97" t="str">
            <v>BADALO</v>
          </cell>
          <cell r="G97" t="str">
            <v>CTT BADALONA</v>
          </cell>
          <cell r="H97">
            <v>0</v>
          </cell>
          <cell r="I97">
            <v>49.9</v>
          </cell>
        </row>
        <row r="98">
          <cell r="C98">
            <v>5111</v>
          </cell>
          <cell r="D98" t="str">
            <v>RECHE Albert</v>
          </cell>
          <cell r="E98" t="str">
            <v>JUV-2</v>
          </cell>
          <cell r="F98" t="str">
            <v>MATARO</v>
          </cell>
          <cell r="G98" t="str">
            <v>CN MATARÓ</v>
          </cell>
          <cell r="H98">
            <v>0</v>
          </cell>
          <cell r="I98">
            <v>48.18</v>
          </cell>
        </row>
        <row r="99">
          <cell r="C99">
            <v>5714</v>
          </cell>
          <cell r="D99" t="str">
            <v>FONT Roger</v>
          </cell>
          <cell r="E99" t="str">
            <v>JUV-1</v>
          </cell>
          <cell r="F99" t="str">
            <v>MOLINS</v>
          </cell>
          <cell r="G99" t="str">
            <v>CTT ATC MOLINS DE REI</v>
          </cell>
          <cell r="H99">
            <v>0</v>
          </cell>
          <cell r="I99">
            <v>47.38</v>
          </cell>
        </row>
        <row r="100">
          <cell r="C100">
            <v>5683</v>
          </cell>
          <cell r="D100" t="str">
            <v>ANDRES Carlos</v>
          </cell>
          <cell r="E100" t="str">
            <v>JUV-2</v>
          </cell>
          <cell r="F100" t="str">
            <v>ATEFM</v>
          </cell>
          <cell r="G100" t="str">
            <v>TT ATENEU LA FLOR DE MAIG</v>
          </cell>
          <cell r="H100">
            <v>0</v>
          </cell>
          <cell r="I100">
            <v>163</v>
          </cell>
        </row>
        <row r="101">
          <cell r="C101">
            <v>2410</v>
          </cell>
          <cell r="D101" t="str">
            <v>GINE Joan</v>
          </cell>
          <cell r="E101" t="str">
            <v>INF-2</v>
          </cell>
          <cell r="F101" t="str">
            <v>ESPARR</v>
          </cell>
          <cell r="G101" t="str">
            <v>CETT ESPARREGUERA</v>
          </cell>
          <cell r="H101">
            <v>0</v>
          </cell>
          <cell r="I101">
            <v>125.5</v>
          </cell>
        </row>
        <row r="102">
          <cell r="C102">
            <v>1611</v>
          </cell>
          <cell r="D102" t="str">
            <v>LÓPEZ Eric</v>
          </cell>
          <cell r="E102" t="str">
            <v>JUV-2</v>
          </cell>
          <cell r="F102" t="str">
            <v>ATEN82</v>
          </cell>
          <cell r="G102" t="str">
            <v>CTT ATENEU 1882</v>
          </cell>
          <cell r="H102">
            <v>0</v>
          </cell>
          <cell r="I102">
            <v>125</v>
          </cell>
        </row>
        <row r="103">
          <cell r="C103">
            <v>4065</v>
          </cell>
          <cell r="D103" t="str">
            <v>LARIO Laia</v>
          </cell>
          <cell r="E103" t="str">
            <v>ALE-2</v>
          </cell>
          <cell r="F103" t="str">
            <v>PREMIA</v>
          </cell>
          <cell r="G103" t="str">
            <v>ATT PREMIÀ DE MAR</v>
          </cell>
          <cell r="H103">
            <v>0</v>
          </cell>
          <cell r="I103">
            <v>120</v>
          </cell>
        </row>
        <row r="104">
          <cell r="C104">
            <v>4064</v>
          </cell>
          <cell r="D104" t="str">
            <v>LARIO Blanca</v>
          </cell>
          <cell r="E104" t="str">
            <v>ALE-2</v>
          </cell>
          <cell r="F104" t="str">
            <v>PREMIA</v>
          </cell>
          <cell r="G104" t="str">
            <v>ATT PREMIÀ DE MAR</v>
          </cell>
          <cell r="H104">
            <v>0</v>
          </cell>
          <cell r="I104">
            <v>101.5</v>
          </cell>
        </row>
        <row r="105">
          <cell r="C105">
            <v>3944</v>
          </cell>
          <cell r="D105" t="str">
            <v>SANTAMARIA Veronica</v>
          </cell>
          <cell r="E105" t="str">
            <v>ALE-1</v>
          </cell>
          <cell r="F105" t="str">
            <v>PREMIA</v>
          </cell>
          <cell r="G105" t="str">
            <v>ATT PREMIÀ DE MAR</v>
          </cell>
          <cell r="H105">
            <v>0</v>
          </cell>
          <cell r="I105">
            <v>80.17</v>
          </cell>
        </row>
        <row r="106">
          <cell r="C106">
            <v>5386</v>
          </cell>
          <cell r="D106" t="str">
            <v>PONCELAS Aitor</v>
          </cell>
          <cell r="E106" t="str">
            <v>JUV-2</v>
          </cell>
          <cell r="F106" t="str">
            <v>IESMAC</v>
          </cell>
          <cell r="G106" t="str">
            <v>IES Mª AURELIA CAPMANY</v>
          </cell>
          <cell r="H106">
            <v>0</v>
          </cell>
          <cell r="I106">
            <v>78.77</v>
          </cell>
        </row>
        <row r="107">
          <cell r="C107">
            <v>5387</v>
          </cell>
          <cell r="D107" t="str">
            <v>MOJONERO Daniel</v>
          </cell>
          <cell r="E107" t="str">
            <v>JUV-2</v>
          </cell>
          <cell r="F107" t="str">
            <v>IESMAC</v>
          </cell>
          <cell r="G107" t="str">
            <v>IES Mª AURELIA CAPMANY</v>
          </cell>
          <cell r="H107">
            <v>0</v>
          </cell>
          <cell r="I107">
            <v>74.67</v>
          </cell>
        </row>
        <row r="108">
          <cell r="C108">
            <v>5038</v>
          </cell>
          <cell r="D108" t="str">
            <v>REN Xinhe</v>
          </cell>
          <cell r="E108" t="str">
            <v>ALE-2</v>
          </cell>
          <cell r="F108" t="str">
            <v>VICTT</v>
          </cell>
          <cell r="G108" t="str">
            <v>VIC TT</v>
          </cell>
          <cell r="H108">
            <v>0</v>
          </cell>
          <cell r="I108">
            <v>73.25</v>
          </cell>
        </row>
        <row r="109">
          <cell r="C109">
            <v>5860</v>
          </cell>
          <cell r="D109" t="str">
            <v>PALLÀS Oriol</v>
          </cell>
          <cell r="E109" t="str">
            <v>INF-1</v>
          </cell>
          <cell r="F109" t="str">
            <v>BADALO</v>
          </cell>
          <cell r="G109" t="str">
            <v>CTT BADALONA</v>
          </cell>
          <cell r="H109">
            <v>0</v>
          </cell>
          <cell r="I109">
            <v>71.4</v>
          </cell>
        </row>
        <row r="110">
          <cell r="C110">
            <v>3174</v>
          </cell>
          <cell r="D110" t="str">
            <v>CHACON Mateu</v>
          </cell>
          <cell r="E110" t="str">
            <v>ALE-1</v>
          </cell>
          <cell r="F110" t="str">
            <v>FALCO</v>
          </cell>
          <cell r="G110" t="str">
            <v>CLUB FALCONS DE SABADELL</v>
          </cell>
          <cell r="H110">
            <v>0</v>
          </cell>
          <cell r="I110">
            <v>67.08</v>
          </cell>
        </row>
        <row r="111">
          <cell r="C111">
            <v>4282</v>
          </cell>
          <cell r="D111" t="str">
            <v>OLLE Alex</v>
          </cell>
          <cell r="E111" t="str">
            <v>ALE-2</v>
          </cell>
          <cell r="F111" t="str">
            <v>ESPARR</v>
          </cell>
          <cell r="G111" t="str">
            <v>CETT ESPARREGUERA</v>
          </cell>
          <cell r="H111">
            <v>0</v>
          </cell>
          <cell r="I111">
            <v>64.5</v>
          </cell>
        </row>
        <row r="112">
          <cell r="C112">
            <v>5361</v>
          </cell>
          <cell r="D112" t="str">
            <v>GODALL Jaume</v>
          </cell>
          <cell r="E112" t="str">
            <v>JUV-2</v>
          </cell>
          <cell r="F112" t="str">
            <v>CARDED</v>
          </cell>
          <cell r="G112" t="str">
            <v>CTT CARDEDEU</v>
          </cell>
          <cell r="H112">
            <v>0</v>
          </cell>
          <cell r="I112">
            <v>63.82</v>
          </cell>
        </row>
        <row r="113">
          <cell r="C113">
            <v>5692</v>
          </cell>
          <cell r="D113" t="str">
            <v>PEREZ Ruben</v>
          </cell>
          <cell r="E113" t="str">
            <v>INF-2</v>
          </cell>
          <cell r="F113" t="str">
            <v>HORTA</v>
          </cell>
          <cell r="G113" t="str">
            <v>LLUÏSOS D'HORTA TT</v>
          </cell>
          <cell r="H113">
            <v>0</v>
          </cell>
          <cell r="I113">
            <v>60.67</v>
          </cell>
        </row>
        <row r="114">
          <cell r="C114">
            <v>4778</v>
          </cell>
          <cell r="D114" t="str">
            <v>PONS Arnau</v>
          </cell>
          <cell r="E114" t="str">
            <v>PRE-0</v>
          </cell>
          <cell r="F114" t="str">
            <v>ESPARR</v>
          </cell>
          <cell r="G114" t="str">
            <v>CETT ESPARREGUERA</v>
          </cell>
          <cell r="H114">
            <v>0</v>
          </cell>
          <cell r="I114">
            <v>58.67</v>
          </cell>
        </row>
        <row r="115">
          <cell r="C115">
            <v>5412</v>
          </cell>
          <cell r="D115" t="str">
            <v>GARCIA Aran</v>
          </cell>
          <cell r="E115" t="str">
            <v>ALE-2</v>
          </cell>
          <cell r="F115" t="str">
            <v>RIBERA</v>
          </cell>
          <cell r="G115" t="str">
            <v>CTT RIBERA D'ONDARA</v>
          </cell>
          <cell r="H115">
            <v>0</v>
          </cell>
          <cell r="I115">
            <v>57.05</v>
          </cell>
        </row>
        <row r="116">
          <cell r="C116">
            <v>5256</v>
          </cell>
          <cell r="D116" t="str">
            <v>BLANCAFORT Josep Maria</v>
          </cell>
          <cell r="E116" t="str">
            <v>BEN-1</v>
          </cell>
          <cell r="F116" t="str">
            <v>VILANO</v>
          </cell>
          <cell r="G116" t="str">
            <v>CTT VILANOVA I LA GELTRU</v>
          </cell>
          <cell r="H116">
            <v>0</v>
          </cell>
          <cell r="I116">
            <v>44.12</v>
          </cell>
        </row>
        <row r="117">
          <cell r="C117">
            <v>3886</v>
          </cell>
          <cell r="D117" t="str">
            <v>RIERA Guillem</v>
          </cell>
          <cell r="E117" t="str">
            <v>JUV-3</v>
          </cell>
          <cell r="F117" t="str">
            <v>VICTT</v>
          </cell>
          <cell r="G117" t="str">
            <v>VIC TT</v>
          </cell>
          <cell r="H117">
            <v>0</v>
          </cell>
          <cell r="I117">
            <v>42.67</v>
          </cell>
        </row>
        <row r="118">
          <cell r="C118">
            <v>5398</v>
          </cell>
          <cell r="D118" t="str">
            <v>ALMENDROS Anibal</v>
          </cell>
          <cell r="E118" t="str">
            <v>JUV-1</v>
          </cell>
          <cell r="F118" t="str">
            <v>CARDED</v>
          </cell>
          <cell r="G118" t="str">
            <v>CTT CARDEDEU</v>
          </cell>
          <cell r="H118">
            <v>0</v>
          </cell>
          <cell r="I118">
            <v>40.47</v>
          </cell>
        </row>
        <row r="119">
          <cell r="C119">
            <v>4957</v>
          </cell>
          <cell r="D119" t="str">
            <v>VIU Daniel</v>
          </cell>
          <cell r="E119" t="str">
            <v>INF-2</v>
          </cell>
          <cell r="F119" t="str">
            <v>HORTA</v>
          </cell>
          <cell r="G119" t="str">
            <v>LLUÏSOS D'HORTA TT</v>
          </cell>
          <cell r="H119">
            <v>0</v>
          </cell>
          <cell r="I119">
            <v>38.92</v>
          </cell>
        </row>
        <row r="120">
          <cell r="C120">
            <v>5713</v>
          </cell>
          <cell r="D120" t="str">
            <v>ALMASQUÉ Oriol</v>
          </cell>
          <cell r="E120" t="str">
            <v>INF-2</v>
          </cell>
          <cell r="F120" t="str">
            <v>OLESA</v>
          </cell>
          <cell r="G120" t="str">
            <v>CTT OLESA</v>
          </cell>
          <cell r="H120">
            <v>0</v>
          </cell>
          <cell r="I120">
            <v>37.2</v>
          </cell>
        </row>
        <row r="121">
          <cell r="C121">
            <v>5037</v>
          </cell>
          <cell r="D121" t="str">
            <v>GOMIS Pau Llac</v>
          </cell>
          <cell r="E121" t="str">
            <v>JUV-2</v>
          </cell>
          <cell r="F121" t="str">
            <v>VICTT</v>
          </cell>
          <cell r="G121" t="str">
            <v>VIC TT</v>
          </cell>
          <cell r="H121">
            <v>0</v>
          </cell>
          <cell r="I121">
            <v>37.17</v>
          </cell>
        </row>
        <row r="122">
          <cell r="C122">
            <v>6017</v>
          </cell>
          <cell r="D122" t="str">
            <v>SOLSONA Eduard</v>
          </cell>
          <cell r="E122" t="str">
            <v>S21-1</v>
          </cell>
          <cell r="F122" t="str">
            <v>HOSPIT</v>
          </cell>
          <cell r="G122" t="str">
            <v>TT L'HOSPITALET</v>
          </cell>
          <cell r="H122">
            <v>0</v>
          </cell>
          <cell r="I122">
            <v>18.3</v>
          </cell>
        </row>
        <row r="123">
          <cell r="C123">
            <v>5966</v>
          </cell>
          <cell r="D123" t="str">
            <v>CHEN Weijun</v>
          </cell>
          <cell r="E123" t="str">
            <v>JUV-2</v>
          </cell>
          <cell r="F123" t="str">
            <v>PARETS</v>
          </cell>
          <cell r="G123" t="str">
            <v>TT PARETS</v>
          </cell>
          <cell r="H123">
            <v>0</v>
          </cell>
          <cell r="I123">
            <v>16</v>
          </cell>
        </row>
        <row r="124">
          <cell r="C124">
            <v>4816</v>
          </cell>
          <cell r="D124" t="str">
            <v>NAVARRO Miquel Joaquim</v>
          </cell>
          <cell r="E124" t="str">
            <v>INF-1</v>
          </cell>
          <cell r="F124" t="str">
            <v>BADALO</v>
          </cell>
          <cell r="G124" t="str">
            <v>CTT BADALONA</v>
          </cell>
          <cell r="H124">
            <v>0</v>
          </cell>
          <cell r="I124">
            <v>71.15</v>
          </cell>
        </row>
        <row r="125">
          <cell r="C125">
            <v>5401</v>
          </cell>
          <cell r="D125" t="str">
            <v>RODRIGUEZ Marc</v>
          </cell>
          <cell r="E125" t="str">
            <v>JUV-1</v>
          </cell>
          <cell r="F125" t="str">
            <v>CARDED</v>
          </cell>
          <cell r="G125" t="str">
            <v>CTT CARDEDEU</v>
          </cell>
          <cell r="H125">
            <v>0</v>
          </cell>
          <cell r="I125">
            <v>67.7</v>
          </cell>
        </row>
        <row r="126">
          <cell r="C126">
            <v>4867</v>
          </cell>
          <cell r="D126" t="str">
            <v>BARRERO Adria</v>
          </cell>
          <cell r="E126" t="str">
            <v>INF-1</v>
          </cell>
          <cell r="F126" t="str">
            <v>ESPARR</v>
          </cell>
          <cell r="G126" t="str">
            <v>CETT ESPARREGUERA</v>
          </cell>
          <cell r="H126">
            <v>0</v>
          </cell>
          <cell r="I126">
            <v>64.85</v>
          </cell>
        </row>
        <row r="127">
          <cell r="C127">
            <v>5159</v>
          </cell>
          <cell r="D127" t="str">
            <v>ASENSIO Toni</v>
          </cell>
          <cell r="E127" t="str">
            <v>BEN-2</v>
          </cell>
          <cell r="F127" t="str">
            <v>BADALO</v>
          </cell>
          <cell r="G127" t="str">
            <v>CTT BADALONA</v>
          </cell>
          <cell r="H127">
            <v>0</v>
          </cell>
          <cell r="I127">
            <v>62.13</v>
          </cell>
        </row>
        <row r="128">
          <cell r="C128">
            <v>5726</v>
          </cell>
          <cell r="D128" t="str">
            <v>MARSAL Albert</v>
          </cell>
          <cell r="E128" t="str">
            <v>ALE-1</v>
          </cell>
          <cell r="F128" t="str">
            <v>PREMIA</v>
          </cell>
          <cell r="G128" t="str">
            <v>ATT PREMIÀ DE MAR</v>
          </cell>
          <cell r="H128">
            <v>0</v>
          </cell>
          <cell r="I128">
            <v>59.8</v>
          </cell>
        </row>
        <row r="129">
          <cell r="C129">
            <v>5240</v>
          </cell>
          <cell r="D129" t="str">
            <v>WEISZ Jordi</v>
          </cell>
          <cell r="E129" t="str">
            <v>BEN-2</v>
          </cell>
          <cell r="F129" t="str">
            <v>FALCO</v>
          </cell>
          <cell r="G129" t="str">
            <v>CLUB FALCONS DE SABADELL</v>
          </cell>
          <cell r="H129">
            <v>0</v>
          </cell>
          <cell r="I129">
            <v>58.55</v>
          </cell>
        </row>
        <row r="130">
          <cell r="C130">
            <v>5709</v>
          </cell>
          <cell r="D130" t="str">
            <v>GARCIA Marc</v>
          </cell>
          <cell r="E130" t="str">
            <v>ALE-2</v>
          </cell>
          <cell r="F130" t="str">
            <v>BADALO</v>
          </cell>
          <cell r="G130" t="str">
            <v>CTT BADALONA</v>
          </cell>
          <cell r="H130">
            <v>0</v>
          </cell>
          <cell r="I130">
            <v>56.03</v>
          </cell>
        </row>
        <row r="131">
          <cell r="C131">
            <v>5406</v>
          </cell>
          <cell r="D131" t="str">
            <v>VELEZ Gerard</v>
          </cell>
          <cell r="E131" t="str">
            <v>BEN-2</v>
          </cell>
          <cell r="F131" t="str">
            <v>IGUALA</v>
          </cell>
          <cell r="G131" t="str">
            <v>CPP IGUALADA</v>
          </cell>
          <cell r="H131">
            <v>0</v>
          </cell>
          <cell r="I131">
            <v>55.65</v>
          </cell>
        </row>
        <row r="132">
          <cell r="C132">
            <v>4779</v>
          </cell>
          <cell r="D132" t="str">
            <v>OLLE Xavier</v>
          </cell>
          <cell r="E132" t="str">
            <v>PRE-0</v>
          </cell>
          <cell r="F132" t="str">
            <v>ESPARR</v>
          </cell>
          <cell r="G132" t="str">
            <v>CETT ESPARREGUERA</v>
          </cell>
          <cell r="H132">
            <v>0</v>
          </cell>
          <cell r="I132">
            <v>52.2</v>
          </cell>
        </row>
        <row r="133">
          <cell r="C133">
            <v>5074</v>
          </cell>
          <cell r="D133" t="str">
            <v>FRADERA Jordi</v>
          </cell>
          <cell r="E133" t="str">
            <v>ALE-2</v>
          </cell>
          <cell r="F133" t="str">
            <v>MATARO</v>
          </cell>
          <cell r="G133" t="str">
            <v>CN MATARÓ</v>
          </cell>
          <cell r="H133">
            <v>0</v>
          </cell>
          <cell r="I133">
            <v>45.75</v>
          </cell>
        </row>
        <row r="134">
          <cell r="C134">
            <v>4501</v>
          </cell>
          <cell r="D134" t="str">
            <v>SALVADOR Sergio</v>
          </cell>
          <cell r="E134" t="str">
            <v>INF-2</v>
          </cell>
          <cell r="F134" t="str">
            <v>ATEN82</v>
          </cell>
          <cell r="G134" t="str">
            <v>CTT ATENEU 1882</v>
          </cell>
          <cell r="H134">
            <v>0</v>
          </cell>
          <cell r="I134">
            <v>41.83</v>
          </cell>
        </row>
        <row r="135">
          <cell r="C135">
            <v>5193</v>
          </cell>
          <cell r="D135" t="str">
            <v>PEÑA Lluis</v>
          </cell>
          <cell r="E135" t="str">
            <v>ALE-2</v>
          </cell>
          <cell r="F135" t="str">
            <v>ATEN82</v>
          </cell>
          <cell r="G135" t="str">
            <v>CTT ATENEU 1882</v>
          </cell>
          <cell r="H135">
            <v>0</v>
          </cell>
          <cell r="I135">
            <v>39.21</v>
          </cell>
        </row>
        <row r="136">
          <cell r="C136">
            <v>5650</v>
          </cell>
          <cell r="D136" t="str">
            <v>KALIS Alexander</v>
          </cell>
          <cell r="E136" t="str">
            <v>JUV-1</v>
          </cell>
          <cell r="F136" t="str">
            <v>PARETS</v>
          </cell>
          <cell r="G136" t="str">
            <v>TT PARETS</v>
          </cell>
          <cell r="H136">
            <v>0</v>
          </cell>
          <cell r="I136">
            <v>37.95</v>
          </cell>
        </row>
        <row r="137">
          <cell r="C137">
            <v>4526</v>
          </cell>
          <cell r="D137" t="str">
            <v>RIVERA Christian Marcial</v>
          </cell>
          <cell r="E137" t="str">
            <v>JUV-3</v>
          </cell>
          <cell r="F137" t="str">
            <v>SVHORT</v>
          </cell>
          <cell r="G137" t="str">
            <v>CTT DELS HORTS 2000</v>
          </cell>
          <cell r="H137">
            <v>0</v>
          </cell>
          <cell r="I137">
            <v>36.13</v>
          </cell>
        </row>
        <row r="138">
          <cell r="C138">
            <v>5442</v>
          </cell>
          <cell r="D138" t="str">
            <v>GARCIA Carlos</v>
          </cell>
          <cell r="E138" t="str">
            <v>ALE-2</v>
          </cell>
          <cell r="F138" t="str">
            <v>BARCIN</v>
          </cell>
          <cell r="G138" t="str">
            <v>CT BARCINO</v>
          </cell>
          <cell r="H138">
            <v>0</v>
          </cell>
          <cell r="I138">
            <v>35.9</v>
          </cell>
        </row>
        <row r="139">
          <cell r="C139">
            <v>4657</v>
          </cell>
          <cell r="D139" t="str">
            <v>BAENA Raul</v>
          </cell>
          <cell r="E139" t="str">
            <v>INF-1</v>
          </cell>
          <cell r="F139" t="str">
            <v>HOSPIT</v>
          </cell>
          <cell r="G139" t="str">
            <v>TT L'HOSPITALET</v>
          </cell>
          <cell r="H139">
            <v>0</v>
          </cell>
          <cell r="I139">
            <v>35.5</v>
          </cell>
        </row>
        <row r="140">
          <cell r="C140">
            <v>5349</v>
          </cell>
          <cell r="D140" t="str">
            <v>GALAN Oriol</v>
          </cell>
          <cell r="E140" t="str">
            <v>ALE-1</v>
          </cell>
          <cell r="F140" t="str">
            <v>OLESA</v>
          </cell>
          <cell r="G140" t="str">
            <v>CTT OLESA</v>
          </cell>
          <cell r="H140">
            <v>0</v>
          </cell>
          <cell r="I140">
            <v>35.35</v>
          </cell>
        </row>
        <row r="141">
          <cell r="C141">
            <v>5443</v>
          </cell>
          <cell r="D141" t="str">
            <v>ALONSO Laia</v>
          </cell>
          <cell r="E141" t="str">
            <v>INF-2</v>
          </cell>
          <cell r="F141" t="str">
            <v>BARCIN</v>
          </cell>
          <cell r="G141" t="str">
            <v>CT BARCINO</v>
          </cell>
          <cell r="H141">
            <v>0</v>
          </cell>
          <cell r="I141">
            <v>34.83</v>
          </cell>
        </row>
        <row r="142">
          <cell r="C142">
            <v>5691</v>
          </cell>
          <cell r="D142" t="str">
            <v>ROJAS Jose Andres</v>
          </cell>
          <cell r="E142" t="str">
            <v>JUV-2</v>
          </cell>
          <cell r="F142" t="str">
            <v>HORTA</v>
          </cell>
          <cell r="G142" t="str">
            <v>LLUÏSOS D'HORTA TT</v>
          </cell>
          <cell r="H142">
            <v>0</v>
          </cell>
          <cell r="I142">
            <v>33.24</v>
          </cell>
        </row>
        <row r="143">
          <cell r="C143">
            <v>4936</v>
          </cell>
          <cell r="D143" t="str">
            <v>CARMONA Gabriel</v>
          </cell>
          <cell r="E143" t="str">
            <v>ALE-1</v>
          </cell>
          <cell r="F143" t="str">
            <v>EPIC</v>
          </cell>
          <cell r="G143" t="str">
            <v>EPIC CASINO COMERÇ</v>
          </cell>
          <cell r="H143">
            <v>0</v>
          </cell>
          <cell r="I143">
            <v>30.9</v>
          </cell>
        </row>
        <row r="144">
          <cell r="C144">
            <v>5715</v>
          </cell>
          <cell r="D144" t="str">
            <v>FERRER Juan</v>
          </cell>
          <cell r="E144" t="str">
            <v>JUV-2</v>
          </cell>
          <cell r="F144" t="str">
            <v>MOLINS</v>
          </cell>
          <cell r="G144" t="str">
            <v>CTT ATC MOLINS DE REI</v>
          </cell>
          <cell r="H144">
            <v>0</v>
          </cell>
          <cell r="I144">
            <v>29.25</v>
          </cell>
        </row>
        <row r="145">
          <cell r="C145">
            <v>3729</v>
          </cell>
          <cell r="D145" t="str">
            <v>LUQUE Gabriel</v>
          </cell>
          <cell r="E145" t="str">
            <v>ALE-1</v>
          </cell>
          <cell r="F145" t="str">
            <v>RIPLET</v>
          </cell>
          <cell r="G145" t="str">
            <v>CTT RIPOLLET</v>
          </cell>
          <cell r="H145">
            <v>0</v>
          </cell>
          <cell r="I145">
            <v>26.4</v>
          </cell>
        </row>
        <row r="146">
          <cell r="C146">
            <v>5192</v>
          </cell>
          <cell r="D146" t="str">
            <v>ESTEVEZ Pablo</v>
          </cell>
          <cell r="E146" t="str">
            <v>INF-2</v>
          </cell>
          <cell r="F146" t="str">
            <v>ATEN82</v>
          </cell>
          <cell r="G146" t="str">
            <v>CTT ATENEU 1882</v>
          </cell>
          <cell r="H146">
            <v>0</v>
          </cell>
          <cell r="I146">
            <v>13.7</v>
          </cell>
        </row>
        <row r="147">
          <cell r="C147">
            <v>5953</v>
          </cell>
          <cell r="D147" t="str">
            <v>SARRIERA Miquel</v>
          </cell>
          <cell r="E147" t="str">
            <v>JUV-2</v>
          </cell>
          <cell r="F147" t="str">
            <v>BADALO</v>
          </cell>
          <cell r="G147" t="str">
            <v>CTT BADALONA</v>
          </cell>
          <cell r="H147">
            <v>0</v>
          </cell>
          <cell r="I147">
            <v>13</v>
          </cell>
        </row>
        <row r="148">
          <cell r="C148">
            <v>4613</v>
          </cell>
          <cell r="D148" t="str">
            <v>BARROSO Jose Manuel</v>
          </cell>
          <cell r="E148" t="str">
            <v>INF-2</v>
          </cell>
          <cell r="F148" t="str">
            <v>HOSPIT</v>
          </cell>
          <cell r="G148" t="str">
            <v>TT L'HOSPITALET</v>
          </cell>
          <cell r="H148">
            <v>0</v>
          </cell>
          <cell r="I148">
            <v>113</v>
          </cell>
        </row>
        <row r="149">
          <cell r="C149">
            <v>2452</v>
          </cell>
          <cell r="D149" t="str">
            <v>ESPERT Nil</v>
          </cell>
          <cell r="E149" t="str">
            <v>INF-2</v>
          </cell>
          <cell r="F149" t="str">
            <v>FALCO</v>
          </cell>
          <cell r="G149" t="str">
            <v>CLUB FALCONS DE SABADELL</v>
          </cell>
          <cell r="H149">
            <v>0</v>
          </cell>
          <cell r="I149">
            <v>101</v>
          </cell>
        </row>
        <row r="150">
          <cell r="C150">
            <v>4607</v>
          </cell>
          <cell r="D150" t="str">
            <v>LARIO Arnau</v>
          </cell>
          <cell r="E150" t="str">
            <v>INF-2</v>
          </cell>
          <cell r="F150" t="str">
            <v>PREMIA</v>
          </cell>
          <cell r="G150" t="str">
            <v>ATT PREMIÀ DE MAR</v>
          </cell>
          <cell r="H150">
            <v>0</v>
          </cell>
          <cell r="I150">
            <v>66.76</v>
          </cell>
        </row>
        <row r="151">
          <cell r="C151">
            <v>5311</v>
          </cell>
          <cell r="D151" t="str">
            <v>LLORET Pau</v>
          </cell>
          <cell r="E151" t="str">
            <v>PRE-0</v>
          </cell>
          <cell r="F151" t="str">
            <v>BADALO</v>
          </cell>
          <cell r="G151" t="str">
            <v>CTT BADALONA</v>
          </cell>
          <cell r="H151">
            <v>0</v>
          </cell>
          <cell r="I151">
            <v>55.05</v>
          </cell>
        </row>
        <row r="152">
          <cell r="C152">
            <v>5685</v>
          </cell>
          <cell r="D152" t="str">
            <v>CUXART Guillem</v>
          </cell>
          <cell r="E152" t="str">
            <v>INF-2</v>
          </cell>
          <cell r="F152" t="str">
            <v>ATEFM</v>
          </cell>
          <cell r="G152" t="str">
            <v>TT ATENEU LA FLOR DE MAIG</v>
          </cell>
          <cell r="H152">
            <v>0</v>
          </cell>
          <cell r="I152">
            <v>51.9</v>
          </cell>
        </row>
        <row r="153">
          <cell r="C153">
            <v>4432</v>
          </cell>
          <cell r="D153" t="str">
            <v>RICO Lidia</v>
          </cell>
          <cell r="E153" t="str">
            <v>BEN-2</v>
          </cell>
          <cell r="F153" t="str">
            <v>RIPLET</v>
          </cell>
          <cell r="G153" t="str">
            <v>CTT RIPOLLET</v>
          </cell>
          <cell r="H153">
            <v>0</v>
          </cell>
          <cell r="I153">
            <v>45.3</v>
          </cell>
        </row>
        <row r="154">
          <cell r="C154">
            <v>3193</v>
          </cell>
          <cell r="D154" t="str">
            <v>VILLANUEVA Ioannis</v>
          </cell>
          <cell r="E154" t="str">
            <v>INF-1</v>
          </cell>
          <cell r="F154" t="str">
            <v>CALEL</v>
          </cell>
          <cell r="G154" t="str">
            <v>CTT CALELLA</v>
          </cell>
          <cell r="H154">
            <v>0</v>
          </cell>
          <cell r="I154">
            <v>39.42</v>
          </cell>
        </row>
        <row r="155">
          <cell r="C155">
            <v>5077</v>
          </cell>
          <cell r="D155" t="str">
            <v>VIDAL Andrea</v>
          </cell>
          <cell r="E155" t="str">
            <v>ALE-1</v>
          </cell>
          <cell r="F155" t="str">
            <v>VILANO</v>
          </cell>
          <cell r="G155" t="str">
            <v>CTT VILANOVA I LA GELTRU</v>
          </cell>
          <cell r="H155">
            <v>0</v>
          </cell>
          <cell r="I155">
            <v>33.85</v>
          </cell>
        </row>
        <row r="156">
          <cell r="C156">
            <v>5693</v>
          </cell>
          <cell r="D156" t="str">
            <v>LLAMBES Alex</v>
          </cell>
          <cell r="E156" t="str">
            <v>INF-1</v>
          </cell>
          <cell r="F156" t="str">
            <v>HORTA</v>
          </cell>
          <cell r="G156" t="str">
            <v>LLUÏSOS D'HORTA TT</v>
          </cell>
          <cell r="H156">
            <v>0</v>
          </cell>
          <cell r="I156">
            <v>30</v>
          </cell>
        </row>
        <row r="157">
          <cell r="C157">
            <v>5228</v>
          </cell>
          <cell r="D157" t="str">
            <v>FERNANDEZ Adrian</v>
          </cell>
          <cell r="E157" t="str">
            <v>BEN-2</v>
          </cell>
          <cell r="F157" t="str">
            <v>PREMIA</v>
          </cell>
          <cell r="G157" t="str">
            <v>ATT PREMIÀ DE MAR</v>
          </cell>
          <cell r="H157">
            <v>0</v>
          </cell>
          <cell r="I157">
            <v>29.47</v>
          </cell>
        </row>
        <row r="158">
          <cell r="C158">
            <v>5260</v>
          </cell>
          <cell r="D158" t="str">
            <v>PINTO Ramon</v>
          </cell>
          <cell r="E158" t="str">
            <v>INF-2</v>
          </cell>
          <cell r="F158" t="str">
            <v>VILANO</v>
          </cell>
          <cell r="G158" t="str">
            <v>CTT VILANOVA I LA GELTRU</v>
          </cell>
          <cell r="H158">
            <v>0</v>
          </cell>
          <cell r="I158">
            <v>25.5</v>
          </cell>
        </row>
        <row r="159">
          <cell r="C159">
            <v>5825</v>
          </cell>
          <cell r="D159" t="str">
            <v>PEGO Pau</v>
          </cell>
          <cell r="E159" t="str">
            <v>INF-1</v>
          </cell>
          <cell r="F159" t="str">
            <v>RIBERA</v>
          </cell>
          <cell r="G159" t="str">
            <v>CTT RIBERA D'ONDARA</v>
          </cell>
          <cell r="H159">
            <v>0</v>
          </cell>
          <cell r="I159">
            <v>24.6</v>
          </cell>
        </row>
        <row r="160">
          <cell r="C160">
            <v>5718</v>
          </cell>
          <cell r="D160" t="str">
            <v>MACIA Jordi</v>
          </cell>
          <cell r="E160" t="str">
            <v>INF-2</v>
          </cell>
          <cell r="F160" t="str">
            <v>RIPLET</v>
          </cell>
          <cell r="G160" t="str">
            <v>CTT RIPOLLET</v>
          </cell>
          <cell r="H160">
            <v>0</v>
          </cell>
          <cell r="I160">
            <v>23.47</v>
          </cell>
        </row>
        <row r="161">
          <cell r="C161">
            <v>4913</v>
          </cell>
          <cell r="D161" t="str">
            <v>LLORENS Carlos</v>
          </cell>
          <cell r="E161" t="str">
            <v>BEN-2</v>
          </cell>
          <cell r="F161" t="str">
            <v>RIPLET</v>
          </cell>
          <cell r="G161" t="str">
            <v>CTT RIPOLLET</v>
          </cell>
          <cell r="H161">
            <v>0</v>
          </cell>
          <cell r="I161">
            <v>23.45</v>
          </cell>
        </row>
        <row r="162">
          <cell r="C162">
            <v>4911</v>
          </cell>
          <cell r="D162" t="str">
            <v>CATALAN Oriol</v>
          </cell>
          <cell r="E162" t="str">
            <v>ALE-2</v>
          </cell>
          <cell r="F162" t="str">
            <v>FALCO</v>
          </cell>
          <cell r="G162" t="str">
            <v>CLUB FALCONS DE SABADELL</v>
          </cell>
          <cell r="H162">
            <v>0</v>
          </cell>
          <cell r="I162">
            <v>23.3</v>
          </cell>
        </row>
        <row r="163">
          <cell r="C163">
            <v>5621</v>
          </cell>
          <cell r="D163" t="str">
            <v>FARRE Xavier</v>
          </cell>
          <cell r="E163" t="str">
            <v>INF-1</v>
          </cell>
          <cell r="F163" t="str">
            <v>FALCO</v>
          </cell>
          <cell r="G163" t="str">
            <v>CLUB FALCONS DE SABADELL</v>
          </cell>
          <cell r="H163">
            <v>0</v>
          </cell>
          <cell r="I163">
            <v>22.35</v>
          </cell>
        </row>
        <row r="164">
          <cell r="C164">
            <v>5731</v>
          </cell>
          <cell r="D164" t="str">
            <v>DIAZ Ruben</v>
          </cell>
          <cell r="E164" t="str">
            <v>INF-1</v>
          </cell>
          <cell r="F164" t="str">
            <v>HOSPIT</v>
          </cell>
          <cell r="G164" t="str">
            <v>TT L'HOSPITALET</v>
          </cell>
          <cell r="H164">
            <v>0</v>
          </cell>
          <cell r="I164">
            <v>20.9</v>
          </cell>
        </row>
        <row r="165">
          <cell r="C165">
            <v>5284</v>
          </cell>
          <cell r="D165" t="str">
            <v>BELTRA Enric</v>
          </cell>
          <cell r="E165" t="str">
            <v>ALE-1</v>
          </cell>
          <cell r="F165" t="str">
            <v>VICTT</v>
          </cell>
          <cell r="G165" t="str">
            <v>VIC TT</v>
          </cell>
          <cell r="H165">
            <v>0</v>
          </cell>
          <cell r="I165">
            <v>19.9</v>
          </cell>
        </row>
        <row r="166">
          <cell r="C166">
            <v>5712</v>
          </cell>
          <cell r="D166" t="str">
            <v>GALAN Alejandro</v>
          </cell>
          <cell r="E166" t="str">
            <v>INF-2</v>
          </cell>
          <cell r="F166" t="str">
            <v>OLESA</v>
          </cell>
          <cell r="G166" t="str">
            <v>CTT OLESA</v>
          </cell>
          <cell r="H166">
            <v>0</v>
          </cell>
          <cell r="I166">
            <v>19.05</v>
          </cell>
        </row>
        <row r="167">
          <cell r="C167">
            <v>4189</v>
          </cell>
          <cell r="D167" t="str">
            <v>ROVIRA Ferran</v>
          </cell>
          <cell r="E167" t="str">
            <v>ALE-2</v>
          </cell>
          <cell r="F167" t="str">
            <v>ESPARR</v>
          </cell>
          <cell r="G167" t="str">
            <v>CETT ESPARREGUERA</v>
          </cell>
          <cell r="H167">
            <v>0</v>
          </cell>
          <cell r="I167">
            <v>18.3</v>
          </cell>
        </row>
        <row r="168">
          <cell r="C168">
            <v>5414</v>
          </cell>
          <cell r="D168" t="str">
            <v>SALA Guillem</v>
          </cell>
          <cell r="E168" t="str">
            <v>JUV-1</v>
          </cell>
          <cell r="F168" t="str">
            <v>SALLEN</v>
          </cell>
          <cell r="G168" t="str">
            <v>CTT SALLENT</v>
          </cell>
          <cell r="H168">
            <v>0</v>
          </cell>
          <cell r="I168">
            <v>17.4</v>
          </cell>
        </row>
        <row r="169">
          <cell r="C169">
            <v>5413</v>
          </cell>
          <cell r="D169" t="str">
            <v>SALA Alex</v>
          </cell>
          <cell r="E169" t="str">
            <v>JUV-1</v>
          </cell>
          <cell r="F169" t="str">
            <v>SALLEN</v>
          </cell>
          <cell r="G169" t="str">
            <v>CTT SALLENT</v>
          </cell>
          <cell r="H169">
            <v>0</v>
          </cell>
          <cell r="I169">
            <v>14</v>
          </cell>
        </row>
        <row r="170">
          <cell r="C170">
            <v>5810</v>
          </cell>
          <cell r="D170" t="str">
            <v>RODRIGUEZ Juan Pablo</v>
          </cell>
          <cell r="E170" t="str">
            <v>ALE-2</v>
          </cell>
          <cell r="F170" t="str">
            <v>MOLINS</v>
          </cell>
          <cell r="G170" t="str">
            <v>CTT ATC MOLINS DE REI</v>
          </cell>
          <cell r="H170">
            <v>0</v>
          </cell>
          <cell r="I170">
            <v>13.85</v>
          </cell>
        </row>
        <row r="171">
          <cell r="C171">
            <v>5820</v>
          </cell>
          <cell r="D171" t="str">
            <v>PINO Joan</v>
          </cell>
          <cell r="E171" t="str">
            <v>INF-2</v>
          </cell>
          <cell r="F171" t="str">
            <v>ATEN82</v>
          </cell>
          <cell r="G171" t="str">
            <v>CTT ATENEU 1882</v>
          </cell>
          <cell r="H171">
            <v>0</v>
          </cell>
          <cell r="I171">
            <v>7.45</v>
          </cell>
        </row>
        <row r="172">
          <cell r="C172">
            <v>3223</v>
          </cell>
          <cell r="D172" t="str">
            <v>GOMEZ Andreu</v>
          </cell>
          <cell r="E172" t="str">
            <v>INF-2</v>
          </cell>
          <cell r="F172" t="str">
            <v>FALCO</v>
          </cell>
          <cell r="G172" t="str">
            <v>CLUB FALCONS DE SABADELL</v>
          </cell>
          <cell r="H172">
            <v>0</v>
          </cell>
          <cell r="I172">
            <v>83</v>
          </cell>
        </row>
        <row r="173">
          <cell r="C173">
            <v>5686</v>
          </cell>
          <cell r="D173" t="str">
            <v>HILARI Julio</v>
          </cell>
          <cell r="E173" t="str">
            <v>INF-2</v>
          </cell>
          <cell r="F173" t="str">
            <v>ATEFM</v>
          </cell>
          <cell r="G173" t="str">
            <v>TT ATENEU LA FLOR DE MAIG</v>
          </cell>
          <cell r="H173">
            <v>0</v>
          </cell>
          <cell r="I173">
            <v>45.2</v>
          </cell>
        </row>
        <row r="174">
          <cell r="C174">
            <v>4023</v>
          </cell>
          <cell r="D174" t="str">
            <v>FAYOS Marcel</v>
          </cell>
          <cell r="E174" t="str">
            <v>S21-1</v>
          </cell>
          <cell r="F174" t="str">
            <v>FALCO</v>
          </cell>
          <cell r="G174" t="str">
            <v>CLUB FALCONS DE SABADELL</v>
          </cell>
          <cell r="H174">
            <v>0</v>
          </cell>
          <cell r="I174">
            <v>30</v>
          </cell>
        </row>
        <row r="175">
          <cell r="C175">
            <v>5312</v>
          </cell>
          <cell r="D175" t="str">
            <v>LLORET Arnau</v>
          </cell>
          <cell r="E175" t="str">
            <v>PRE-0</v>
          </cell>
          <cell r="F175" t="str">
            <v>BADALO</v>
          </cell>
          <cell r="G175" t="str">
            <v>CTT BADALONA</v>
          </cell>
          <cell r="H175">
            <v>0</v>
          </cell>
          <cell r="I175">
            <v>29.2</v>
          </cell>
        </row>
        <row r="176">
          <cell r="C176">
            <v>5405</v>
          </cell>
          <cell r="D176" t="str">
            <v>LUCO Bernat</v>
          </cell>
          <cell r="E176" t="str">
            <v>BEN-2</v>
          </cell>
          <cell r="F176" t="str">
            <v>IGUALA</v>
          </cell>
          <cell r="G176" t="str">
            <v>CPP IGUALADA</v>
          </cell>
          <cell r="H176">
            <v>0</v>
          </cell>
          <cell r="I176">
            <v>29.2</v>
          </cell>
        </row>
        <row r="177">
          <cell r="C177">
            <v>1665</v>
          </cell>
          <cell r="D177" t="str">
            <v>FUENTES Gerard</v>
          </cell>
          <cell r="E177" t="str">
            <v>S21-1</v>
          </cell>
          <cell r="F177" t="str">
            <v>IGUALA</v>
          </cell>
          <cell r="G177" t="str">
            <v>CPP IGUALADA</v>
          </cell>
          <cell r="H177">
            <v>0</v>
          </cell>
          <cell r="I177">
            <v>27</v>
          </cell>
        </row>
        <row r="178">
          <cell r="C178">
            <v>4616</v>
          </cell>
          <cell r="D178" t="str">
            <v>MARTINEZ Maria</v>
          </cell>
          <cell r="E178" t="str">
            <v>ALE-1</v>
          </cell>
          <cell r="F178" t="str">
            <v>CALEL</v>
          </cell>
          <cell r="G178" t="str">
            <v>CTT CALELLA</v>
          </cell>
          <cell r="H178">
            <v>0</v>
          </cell>
          <cell r="I178">
            <v>26.6</v>
          </cell>
        </row>
        <row r="179">
          <cell r="C179">
            <v>3573</v>
          </cell>
          <cell r="D179" t="str">
            <v>PEREZ Marta</v>
          </cell>
          <cell r="E179" t="str">
            <v>ALE-1</v>
          </cell>
          <cell r="F179" t="str">
            <v>ATEFM</v>
          </cell>
          <cell r="G179" t="str">
            <v>TT ATENEU LA FLOR DE MAIG</v>
          </cell>
          <cell r="H179">
            <v>0</v>
          </cell>
          <cell r="I179">
            <v>26</v>
          </cell>
        </row>
        <row r="180">
          <cell r="C180">
            <v>5694</v>
          </cell>
          <cell r="D180" t="str">
            <v>ROS Marc</v>
          </cell>
          <cell r="E180" t="str">
            <v>JUV-2</v>
          </cell>
          <cell r="F180" t="str">
            <v>ATEFM</v>
          </cell>
          <cell r="G180" t="str">
            <v>TT ATENEU LA FLOR DE MAIG</v>
          </cell>
          <cell r="H180">
            <v>0</v>
          </cell>
          <cell r="I180">
            <v>25.95</v>
          </cell>
        </row>
        <row r="181">
          <cell r="C181">
            <v>5756</v>
          </cell>
          <cell r="D181" t="str">
            <v>RODRIGUEZ Moises Jose</v>
          </cell>
          <cell r="E181" t="str">
            <v>INF-2</v>
          </cell>
          <cell r="F181" t="str">
            <v>ESPARR</v>
          </cell>
          <cell r="G181" t="str">
            <v>CETT ESPARREGUERA</v>
          </cell>
          <cell r="H181">
            <v>0</v>
          </cell>
          <cell r="I181">
            <v>24.55</v>
          </cell>
        </row>
        <row r="182">
          <cell r="C182">
            <v>4718</v>
          </cell>
          <cell r="D182" t="str">
            <v>PEREZ Ricard</v>
          </cell>
          <cell r="E182" t="str">
            <v>BEN-2</v>
          </cell>
          <cell r="F182" t="str">
            <v>RIPLET</v>
          </cell>
          <cell r="G182" t="str">
            <v>CTT RIPOLLET</v>
          </cell>
          <cell r="H182">
            <v>0</v>
          </cell>
          <cell r="I182">
            <v>22.4</v>
          </cell>
        </row>
        <row r="183">
          <cell r="C183">
            <v>5328</v>
          </cell>
          <cell r="D183" t="str">
            <v>ROIG Pau</v>
          </cell>
          <cell r="E183" t="str">
            <v>ALE-2</v>
          </cell>
          <cell r="F183" t="str">
            <v>VILANO</v>
          </cell>
          <cell r="G183" t="str">
            <v>CTT VILANOVA I LA GELTRU</v>
          </cell>
          <cell r="H183">
            <v>0</v>
          </cell>
          <cell r="I183">
            <v>22.25</v>
          </cell>
        </row>
        <row r="184">
          <cell r="C184">
            <v>5702</v>
          </cell>
          <cell r="D184" t="str">
            <v>TEJEDOR Oriol</v>
          </cell>
          <cell r="E184" t="str">
            <v>INF-1</v>
          </cell>
          <cell r="F184" t="str">
            <v>ESPARR</v>
          </cell>
          <cell r="G184" t="str">
            <v>CETT ESPARREGUERA</v>
          </cell>
          <cell r="H184">
            <v>0</v>
          </cell>
          <cell r="I184">
            <v>21.23</v>
          </cell>
        </row>
        <row r="185">
          <cell r="C185">
            <v>5699</v>
          </cell>
          <cell r="D185" t="str">
            <v>SEGUES Albert</v>
          </cell>
          <cell r="E185" t="str">
            <v>ALE-2</v>
          </cell>
          <cell r="F185" t="str">
            <v>ESPARR</v>
          </cell>
          <cell r="G185" t="str">
            <v>CETT ESPARREGUERA</v>
          </cell>
          <cell r="H185">
            <v>0</v>
          </cell>
          <cell r="I185">
            <v>21.2</v>
          </cell>
        </row>
        <row r="186">
          <cell r="C186">
            <v>3363</v>
          </cell>
          <cell r="D186" t="str">
            <v>GARRIGA Xavier</v>
          </cell>
          <cell r="E186" t="str">
            <v>JUV-1</v>
          </cell>
          <cell r="F186" t="str">
            <v>CALEL</v>
          </cell>
          <cell r="G186" t="str">
            <v>CTT CALELLA</v>
          </cell>
          <cell r="H186">
            <v>0</v>
          </cell>
          <cell r="I186">
            <v>20.5</v>
          </cell>
        </row>
        <row r="187">
          <cell r="C187">
            <v>2168</v>
          </cell>
          <cell r="D187" t="str">
            <v>LLOPART Paula</v>
          </cell>
          <cell r="E187" t="str">
            <v>INF-2</v>
          </cell>
          <cell r="F187" t="str">
            <v>HOSPIT</v>
          </cell>
          <cell r="G187" t="str">
            <v>TT L'HOSPITALET</v>
          </cell>
          <cell r="H187">
            <v>0</v>
          </cell>
          <cell r="I187">
            <v>20</v>
          </cell>
        </row>
        <row r="188">
          <cell r="C188">
            <v>4717</v>
          </cell>
          <cell r="D188" t="str">
            <v>MOGAS Aina</v>
          </cell>
          <cell r="E188" t="str">
            <v>BEN-2</v>
          </cell>
          <cell r="F188" t="str">
            <v>RIPLET</v>
          </cell>
          <cell r="G188" t="str">
            <v>CTT RIPOLLET</v>
          </cell>
          <cell r="H188">
            <v>0</v>
          </cell>
          <cell r="I188">
            <v>19.4</v>
          </cell>
        </row>
        <row r="189">
          <cell r="C189">
            <v>4761</v>
          </cell>
          <cell r="D189" t="str">
            <v>RODRIGUEZ Enric</v>
          </cell>
          <cell r="E189" t="str">
            <v>ALE-1</v>
          </cell>
          <cell r="F189" t="str">
            <v>ATEN82</v>
          </cell>
          <cell r="G189" t="str">
            <v>CTT ATENEU 1882</v>
          </cell>
          <cell r="H189">
            <v>0</v>
          </cell>
          <cell r="I189">
            <v>19</v>
          </cell>
        </row>
        <row r="190">
          <cell r="C190">
            <v>2408</v>
          </cell>
          <cell r="D190" t="str">
            <v>GUTIERREZ Jordi</v>
          </cell>
          <cell r="E190" t="str">
            <v>JUV-1</v>
          </cell>
          <cell r="F190" t="str">
            <v>ESPARR</v>
          </cell>
          <cell r="G190" t="str">
            <v>CETT ESPARREGUERA</v>
          </cell>
          <cell r="H190">
            <v>0</v>
          </cell>
          <cell r="I190">
            <v>17.25</v>
          </cell>
        </row>
        <row r="191">
          <cell r="C191">
            <v>5895</v>
          </cell>
          <cell r="D191" t="str">
            <v>PARRA Joan</v>
          </cell>
          <cell r="E191" t="str">
            <v>BEN-2</v>
          </cell>
          <cell r="F191" t="str">
            <v>BADALO</v>
          </cell>
          <cell r="G191" t="str">
            <v>CTT BADALONA</v>
          </cell>
          <cell r="H191">
            <v>0</v>
          </cell>
          <cell r="I191">
            <v>17.2</v>
          </cell>
        </row>
        <row r="192">
          <cell r="C192">
            <v>5695</v>
          </cell>
          <cell r="D192" t="str">
            <v>GARCIA Eric</v>
          </cell>
          <cell r="E192" t="str">
            <v>INF-1</v>
          </cell>
          <cell r="F192" t="str">
            <v>HORTA</v>
          </cell>
          <cell r="G192" t="str">
            <v>LLUÏSOS D'HORTA TT</v>
          </cell>
          <cell r="H192">
            <v>0</v>
          </cell>
          <cell r="I192">
            <v>17.1</v>
          </cell>
        </row>
        <row r="193">
          <cell r="C193">
            <v>5797</v>
          </cell>
          <cell r="D193" t="str">
            <v>ARANA Stephanie Elizabeth</v>
          </cell>
          <cell r="E193" t="str">
            <v>INF-1</v>
          </cell>
          <cell r="F193" t="str">
            <v>HORTA</v>
          </cell>
          <cell r="G193" t="str">
            <v>LLUÏSOS D'HORTA TT</v>
          </cell>
          <cell r="H193">
            <v>0</v>
          </cell>
          <cell r="I193">
            <v>16.9</v>
          </cell>
        </row>
        <row r="194">
          <cell r="C194">
            <v>3403</v>
          </cell>
          <cell r="D194" t="str">
            <v>BASART Jaume</v>
          </cell>
          <cell r="E194" t="str">
            <v>ALE-2</v>
          </cell>
          <cell r="F194" t="str">
            <v>CALEL</v>
          </cell>
          <cell r="G194" t="str">
            <v>CTT CALELLA</v>
          </cell>
          <cell r="H194">
            <v>0</v>
          </cell>
          <cell r="I194">
            <v>16.75</v>
          </cell>
        </row>
        <row r="195">
          <cell r="C195">
            <v>4602</v>
          </cell>
          <cell r="D195" t="str">
            <v>ZAMORANO Catalina Miranda</v>
          </cell>
          <cell r="E195" t="str">
            <v>ALE-1</v>
          </cell>
          <cell r="F195" t="str">
            <v>MATARO</v>
          </cell>
          <cell r="G195" t="str">
            <v>CN MATARÓ</v>
          </cell>
          <cell r="H195">
            <v>0</v>
          </cell>
          <cell r="I195">
            <v>16.3</v>
          </cell>
        </row>
        <row r="196">
          <cell r="C196">
            <v>5187</v>
          </cell>
          <cell r="D196" t="str">
            <v>BOIXET Roger</v>
          </cell>
          <cell r="E196" t="str">
            <v>BEN-2</v>
          </cell>
          <cell r="F196" t="str">
            <v>MATARO</v>
          </cell>
          <cell r="G196" t="str">
            <v>CN MATARÓ</v>
          </cell>
          <cell r="H196">
            <v>0</v>
          </cell>
          <cell r="I196">
            <v>15.25</v>
          </cell>
        </row>
        <row r="197">
          <cell r="C197">
            <v>5190</v>
          </cell>
          <cell r="D197" t="str">
            <v>DELGADILLO Irene</v>
          </cell>
          <cell r="E197" t="str">
            <v>ALE-1</v>
          </cell>
          <cell r="F197" t="str">
            <v>MATARO</v>
          </cell>
          <cell r="G197" t="str">
            <v>CN MATARÓ</v>
          </cell>
          <cell r="H197">
            <v>0</v>
          </cell>
          <cell r="I197">
            <v>15</v>
          </cell>
        </row>
        <row r="198">
          <cell r="C198">
            <v>5277</v>
          </cell>
          <cell r="D198" t="str">
            <v>MATAS Nuria</v>
          </cell>
          <cell r="E198" t="str">
            <v>ALE-1</v>
          </cell>
          <cell r="F198" t="str">
            <v>CALEL</v>
          </cell>
          <cell r="G198" t="str">
            <v>CTT CALELLA</v>
          </cell>
          <cell r="H198">
            <v>0</v>
          </cell>
          <cell r="I198">
            <v>14.4</v>
          </cell>
        </row>
        <row r="199">
          <cell r="C199">
            <v>5036</v>
          </cell>
          <cell r="D199" t="str">
            <v>ROMERO Sabrina</v>
          </cell>
          <cell r="E199" t="str">
            <v>BEN-2</v>
          </cell>
          <cell r="F199" t="str">
            <v>MONTBU</v>
          </cell>
          <cell r="G199" t="str">
            <v>CTT MONTBUI</v>
          </cell>
          <cell r="H199">
            <v>0</v>
          </cell>
          <cell r="I199">
            <v>14.2</v>
          </cell>
        </row>
        <row r="200">
          <cell r="C200">
            <v>5997</v>
          </cell>
          <cell r="D200" t="str">
            <v>JUAREZ Raul</v>
          </cell>
          <cell r="E200" t="str">
            <v>INF-1</v>
          </cell>
          <cell r="F200" t="str">
            <v>PARETS</v>
          </cell>
          <cell r="G200" t="str">
            <v>TT PARETS</v>
          </cell>
          <cell r="H200">
            <v>0</v>
          </cell>
          <cell r="I200">
            <v>14.1</v>
          </cell>
        </row>
        <row r="201">
          <cell r="C201">
            <v>5732</v>
          </cell>
          <cell r="D201" t="str">
            <v>REINA Maria</v>
          </cell>
          <cell r="E201" t="str">
            <v>ALE-2</v>
          </cell>
          <cell r="F201" t="str">
            <v>CALEL</v>
          </cell>
          <cell r="G201" t="str">
            <v>CTT CALELLA</v>
          </cell>
          <cell r="H201">
            <v>0</v>
          </cell>
          <cell r="I201">
            <v>12.8</v>
          </cell>
        </row>
        <row r="202">
          <cell r="C202">
            <v>5500</v>
          </cell>
          <cell r="D202" t="str">
            <v>LAMAS Nerea</v>
          </cell>
          <cell r="E202" t="str">
            <v>ALE-2</v>
          </cell>
          <cell r="F202" t="str">
            <v>ATEN82</v>
          </cell>
          <cell r="G202" t="str">
            <v>CTT ATENEU 1882</v>
          </cell>
          <cell r="H202">
            <v>0</v>
          </cell>
          <cell r="I202">
            <v>12.6</v>
          </cell>
        </row>
        <row r="203">
          <cell r="C203">
            <v>5796</v>
          </cell>
          <cell r="D203" t="str">
            <v>PIAGGIO Lukas Angelo</v>
          </cell>
          <cell r="E203" t="str">
            <v>INF-2</v>
          </cell>
          <cell r="F203" t="str">
            <v>HORTA</v>
          </cell>
          <cell r="G203" t="str">
            <v>LLUÏSOS D'HORTA TT</v>
          </cell>
          <cell r="H203">
            <v>0</v>
          </cell>
          <cell r="I203">
            <v>12.2</v>
          </cell>
        </row>
        <row r="204">
          <cell r="C204">
            <v>5505</v>
          </cell>
          <cell r="D204" t="str">
            <v>CARO Àlvar</v>
          </cell>
          <cell r="E204" t="str">
            <v>JUV-1</v>
          </cell>
          <cell r="F204" t="str">
            <v>S.CUGA</v>
          </cell>
          <cell r="G204" t="str">
            <v>UE SANT CUGAT</v>
          </cell>
          <cell r="H204">
            <v>0</v>
          </cell>
          <cell r="I204">
            <v>11</v>
          </cell>
        </row>
        <row r="205">
          <cell r="C205">
            <v>4431</v>
          </cell>
          <cell r="D205" t="str">
            <v>LOPEZ Gerard</v>
          </cell>
          <cell r="E205" t="str">
            <v>PRE-0</v>
          </cell>
          <cell r="F205" t="str">
            <v>RIPLET</v>
          </cell>
          <cell r="G205" t="str">
            <v>CTT RIPOLLET</v>
          </cell>
          <cell r="H205">
            <v>0</v>
          </cell>
          <cell r="I205">
            <v>10.15</v>
          </cell>
        </row>
        <row r="206">
          <cell r="C206">
            <v>2162</v>
          </cell>
          <cell r="D206" t="str">
            <v>CASTELLA Juan</v>
          </cell>
          <cell r="E206" t="str">
            <v>JUV-3</v>
          </cell>
          <cell r="F206" t="str">
            <v>XARXA</v>
          </cell>
          <cell r="G206" t="str">
            <v>CTT XARXA MALGRAT</v>
          </cell>
          <cell r="H206">
            <v>0</v>
          </cell>
          <cell r="I206">
            <v>8.8</v>
          </cell>
        </row>
        <row r="207">
          <cell r="C207">
            <v>5506</v>
          </cell>
          <cell r="D207" t="str">
            <v>CALDERO Alex</v>
          </cell>
          <cell r="E207" t="str">
            <v>INF-2</v>
          </cell>
          <cell r="F207" t="str">
            <v>S.CUGA</v>
          </cell>
          <cell r="G207" t="str">
            <v>UE SANT CUGAT</v>
          </cell>
          <cell r="H207">
            <v>0</v>
          </cell>
          <cell r="I207">
            <v>8.7</v>
          </cell>
        </row>
        <row r="208">
          <cell r="C208">
            <v>5447</v>
          </cell>
          <cell r="D208" t="str">
            <v>ARMENGOL Ferran</v>
          </cell>
          <cell r="E208" t="str">
            <v>JUV-1</v>
          </cell>
          <cell r="F208" t="str">
            <v>LLUÏSO</v>
          </cell>
          <cell r="G208" t="str">
            <v>LLUÏSOS DE GRÀCIA</v>
          </cell>
          <cell r="H208">
            <v>0</v>
          </cell>
          <cell r="I208">
            <v>8.6</v>
          </cell>
        </row>
        <row r="209">
          <cell r="C209">
            <v>5184</v>
          </cell>
          <cell r="D209" t="str">
            <v>TEODORO Mar</v>
          </cell>
          <cell r="E209" t="str">
            <v>BEN-2</v>
          </cell>
          <cell r="F209" t="str">
            <v>MATARO</v>
          </cell>
          <cell r="G209" t="str">
            <v>CN MATARÓ</v>
          </cell>
          <cell r="H209">
            <v>0</v>
          </cell>
          <cell r="I209">
            <v>8.4</v>
          </cell>
        </row>
        <row r="210">
          <cell r="C210">
            <v>5619</v>
          </cell>
          <cell r="D210" t="str">
            <v>COROMINAS Julia</v>
          </cell>
          <cell r="E210" t="str">
            <v>ALE-2</v>
          </cell>
          <cell r="F210" t="str">
            <v>MATARO</v>
          </cell>
          <cell r="G210" t="str">
            <v>CN MATARÓ</v>
          </cell>
          <cell r="H210">
            <v>0</v>
          </cell>
          <cell r="I210">
            <v>8.4</v>
          </cell>
        </row>
        <row r="211">
          <cell r="C211">
            <v>4745</v>
          </cell>
          <cell r="D211" t="str">
            <v>ABRADO Adria</v>
          </cell>
          <cell r="E211" t="str">
            <v>JUV-3</v>
          </cell>
          <cell r="F211" t="str">
            <v>XARXA</v>
          </cell>
          <cell r="G211" t="str">
            <v>CTT XARXA MALGRAT</v>
          </cell>
          <cell r="H211">
            <v>0</v>
          </cell>
          <cell r="I211">
            <v>8.35</v>
          </cell>
        </row>
        <row r="212">
          <cell r="C212">
            <v>2893</v>
          </cell>
          <cell r="D212" t="str">
            <v>MELERO Xavier</v>
          </cell>
          <cell r="E212" t="str">
            <v>ALE-2</v>
          </cell>
          <cell r="F212" t="str">
            <v>CARDED</v>
          </cell>
          <cell r="G212" t="str">
            <v>CTT CARDEDEU</v>
          </cell>
          <cell r="H212">
            <v>0</v>
          </cell>
          <cell r="I212">
            <v>8</v>
          </cell>
        </row>
        <row r="213">
          <cell r="C213">
            <v>5402</v>
          </cell>
          <cell r="D213" t="str">
            <v>SORATTO Angel Elies</v>
          </cell>
          <cell r="E213" t="str">
            <v>INF-2</v>
          </cell>
          <cell r="F213" t="str">
            <v>CARDED</v>
          </cell>
          <cell r="G213" t="str">
            <v>CTT CARDEDEU</v>
          </cell>
          <cell r="H213">
            <v>0</v>
          </cell>
          <cell r="I213">
            <v>8</v>
          </cell>
        </row>
        <row r="214">
          <cell r="C214">
            <v>5618</v>
          </cell>
          <cell r="D214" t="str">
            <v>MARTIN Pau</v>
          </cell>
          <cell r="E214" t="str">
            <v>BEN-2</v>
          </cell>
          <cell r="F214" t="str">
            <v>MATARO</v>
          </cell>
          <cell r="G214" t="str">
            <v>CN MATARÓ</v>
          </cell>
          <cell r="H214">
            <v>0</v>
          </cell>
          <cell r="I214">
            <v>7.85</v>
          </cell>
        </row>
        <row r="215">
          <cell r="C215">
            <v>4746</v>
          </cell>
          <cell r="D215" t="str">
            <v>OLIVA Carles</v>
          </cell>
          <cell r="E215" t="str">
            <v>INF-2</v>
          </cell>
          <cell r="F215" t="str">
            <v>XARXA</v>
          </cell>
          <cell r="G215" t="str">
            <v>CTT XARXA MALGRAT</v>
          </cell>
          <cell r="H215">
            <v>0</v>
          </cell>
          <cell r="I215">
            <v>7.6</v>
          </cell>
        </row>
        <row r="216">
          <cell r="C216">
            <v>4083</v>
          </cell>
          <cell r="D216" t="str">
            <v>RIDAO Sandra</v>
          </cell>
          <cell r="E216" t="str">
            <v>INF-2</v>
          </cell>
          <cell r="F216" t="str">
            <v>ESPARR</v>
          </cell>
          <cell r="G216" t="str">
            <v>CETT ESPARREGUERA</v>
          </cell>
          <cell r="H216">
            <v>0</v>
          </cell>
          <cell r="I216">
            <v>7.15</v>
          </cell>
        </row>
        <row r="217">
          <cell r="C217">
            <v>4917</v>
          </cell>
          <cell r="D217" t="str">
            <v>BONIFACIA Raul</v>
          </cell>
          <cell r="E217" t="str">
            <v>INF-1</v>
          </cell>
          <cell r="F217" t="str">
            <v>XARXA</v>
          </cell>
          <cell r="G217" t="str">
            <v>CTT XARXA MALGRAT</v>
          </cell>
          <cell r="H217">
            <v>0</v>
          </cell>
          <cell r="I217">
            <v>7.15</v>
          </cell>
        </row>
        <row r="218">
          <cell r="C218">
            <v>5388</v>
          </cell>
          <cell r="D218" t="str">
            <v>RUIZ Miguel</v>
          </cell>
          <cell r="E218" t="str">
            <v>JUV-2</v>
          </cell>
          <cell r="F218" t="str">
            <v>IESMAC</v>
          </cell>
          <cell r="G218" t="str">
            <v>IES Mª AURELIA CAPMANY</v>
          </cell>
          <cell r="H218">
            <v>0</v>
          </cell>
          <cell r="I218">
            <v>6.8</v>
          </cell>
        </row>
        <row r="219">
          <cell r="C219">
            <v>5259</v>
          </cell>
          <cell r="D219" t="str">
            <v>GUZMAN Sergi</v>
          </cell>
          <cell r="E219" t="str">
            <v>ALE-2</v>
          </cell>
          <cell r="F219" t="str">
            <v>VILANO</v>
          </cell>
          <cell r="G219" t="str">
            <v>CTT VILANOVA I LA GELTRU</v>
          </cell>
          <cell r="H219">
            <v>0</v>
          </cell>
          <cell r="I219">
            <v>6.75</v>
          </cell>
        </row>
        <row r="220">
          <cell r="C220">
            <v>5194</v>
          </cell>
          <cell r="D220" t="str">
            <v>OSSO Roure</v>
          </cell>
          <cell r="E220" t="str">
            <v>INF-1</v>
          </cell>
          <cell r="F220" t="str">
            <v>ATEN82</v>
          </cell>
          <cell r="G220" t="str">
            <v>CTT ATENEU 1882</v>
          </cell>
          <cell r="H220">
            <v>0</v>
          </cell>
          <cell r="I220">
            <v>6.6</v>
          </cell>
        </row>
        <row r="221">
          <cell r="C221">
            <v>5962</v>
          </cell>
          <cell r="D221" t="str">
            <v>LLAMAS Ismael</v>
          </cell>
          <cell r="E221" t="str">
            <v>ALE-2</v>
          </cell>
          <cell r="F221" t="str">
            <v>MATARO</v>
          </cell>
          <cell r="G221" t="str">
            <v>CN MATARÓ</v>
          </cell>
          <cell r="H221">
            <v>0</v>
          </cell>
          <cell r="I221">
            <v>6.4</v>
          </cell>
        </row>
        <row r="222">
          <cell r="C222">
            <v>5821</v>
          </cell>
          <cell r="D222" t="str">
            <v>PINO Lucas</v>
          </cell>
          <cell r="E222" t="str">
            <v>INF-1</v>
          </cell>
          <cell r="F222" t="str">
            <v>ATEN82</v>
          </cell>
          <cell r="G222" t="str">
            <v>CTT ATENEU 1882</v>
          </cell>
          <cell r="H222">
            <v>0</v>
          </cell>
          <cell r="I222">
            <v>6.3</v>
          </cell>
        </row>
        <row r="223">
          <cell r="C223">
            <v>4959</v>
          </cell>
          <cell r="D223" t="str">
            <v>FERNANDEZ Jaume</v>
          </cell>
          <cell r="E223" t="str">
            <v>ALE-2</v>
          </cell>
          <cell r="F223" t="str">
            <v>HORTA</v>
          </cell>
          <cell r="G223" t="str">
            <v>LLUÏSOS D'HORTA TT</v>
          </cell>
          <cell r="H223">
            <v>0</v>
          </cell>
          <cell r="I223">
            <v>5.6</v>
          </cell>
        </row>
        <row r="224">
          <cell r="C224">
            <v>5040</v>
          </cell>
          <cell r="D224" t="str">
            <v>ESPERT Eric</v>
          </cell>
          <cell r="E224" t="str">
            <v>BEN-2</v>
          </cell>
          <cell r="F224" t="str">
            <v>ATEN82</v>
          </cell>
          <cell r="G224" t="str">
            <v>CTT ATENEU 1882</v>
          </cell>
          <cell r="H224">
            <v>0</v>
          </cell>
          <cell r="I224">
            <v>5.4</v>
          </cell>
        </row>
        <row r="225">
          <cell r="C225">
            <v>4185</v>
          </cell>
          <cell r="D225" t="str">
            <v>GRACIA Albert</v>
          </cell>
          <cell r="E225" t="str">
            <v>BEN-2</v>
          </cell>
          <cell r="F225" t="str">
            <v>ESPARR</v>
          </cell>
          <cell r="G225" t="str">
            <v>CETT ESPARREGUERA</v>
          </cell>
          <cell r="H225">
            <v>0</v>
          </cell>
          <cell r="I225">
            <v>5.35</v>
          </cell>
        </row>
        <row r="226">
          <cell r="C226">
            <v>6058</v>
          </cell>
          <cell r="D226" t="str">
            <v>DOMINGO Jan</v>
          </cell>
          <cell r="E226" t="str">
            <v>ALE-1</v>
          </cell>
          <cell r="F226" t="str">
            <v>MATARO</v>
          </cell>
          <cell r="G226" t="str">
            <v>CN MATARÓ</v>
          </cell>
          <cell r="H226">
            <v>0</v>
          </cell>
          <cell r="I226">
            <v>5</v>
          </cell>
        </row>
        <row r="227">
          <cell r="C227">
            <v>5925</v>
          </cell>
          <cell r="D227" t="str">
            <v>CHACON Iker</v>
          </cell>
          <cell r="E227" t="str">
            <v>ALE-2</v>
          </cell>
          <cell r="F227" t="str">
            <v>ESPARR</v>
          </cell>
          <cell r="G227" t="str">
            <v>CETT ESPARREGUERA</v>
          </cell>
          <cell r="H227">
            <v>0</v>
          </cell>
          <cell r="I227">
            <v>5</v>
          </cell>
        </row>
        <row r="228">
          <cell r="C228">
            <v>5290</v>
          </cell>
          <cell r="D228" t="str">
            <v>VANCELLS Arnau</v>
          </cell>
          <cell r="E228" t="str">
            <v>INF-2</v>
          </cell>
          <cell r="F228" t="str">
            <v>VICTT</v>
          </cell>
          <cell r="G228" t="str">
            <v>VIC TT</v>
          </cell>
          <cell r="H228">
            <v>0</v>
          </cell>
          <cell r="I228">
            <v>4.6</v>
          </cell>
        </row>
        <row r="229">
          <cell r="C229">
            <v>4614</v>
          </cell>
          <cell r="D229" t="str">
            <v>OLGUIM Franco Manuel</v>
          </cell>
          <cell r="E229" t="str">
            <v>INF-1</v>
          </cell>
          <cell r="F229" t="str">
            <v>HOSPIT</v>
          </cell>
          <cell r="G229" t="str">
            <v>TT L'HOSPITALET</v>
          </cell>
          <cell r="H229">
            <v>0</v>
          </cell>
          <cell r="I229">
            <v>4.4</v>
          </cell>
        </row>
        <row r="230">
          <cell r="C230">
            <v>5826</v>
          </cell>
          <cell r="D230" t="str">
            <v>PEGO Jan</v>
          </cell>
          <cell r="E230" t="str">
            <v>BEN-1</v>
          </cell>
          <cell r="F230" t="str">
            <v>RIBERA</v>
          </cell>
          <cell r="G230" t="str">
            <v>CTT RIBERA D'ONDARA</v>
          </cell>
          <cell r="H230">
            <v>0</v>
          </cell>
          <cell r="I230">
            <v>4.4</v>
          </cell>
        </row>
        <row r="231">
          <cell r="C231">
            <v>4837</v>
          </cell>
          <cell r="D231" t="str">
            <v>MIGUEL Manuel</v>
          </cell>
          <cell r="E231" t="str">
            <v>INF-2</v>
          </cell>
          <cell r="F231" t="str">
            <v>ATEN82</v>
          </cell>
          <cell r="G231" t="str">
            <v>CTT ATENEU 1882</v>
          </cell>
          <cell r="H231">
            <v>0</v>
          </cell>
          <cell r="I231">
            <v>4</v>
          </cell>
        </row>
        <row r="232">
          <cell r="C232">
            <v>1638</v>
          </cell>
          <cell r="D232" t="str">
            <v>PEÑAFIEL Gemma</v>
          </cell>
          <cell r="E232" t="str">
            <v>INF-1</v>
          </cell>
          <cell r="F232" t="str">
            <v>ATEN82</v>
          </cell>
          <cell r="G232" t="str">
            <v>CTT ATENEU 1882</v>
          </cell>
          <cell r="H232">
            <v>0</v>
          </cell>
          <cell r="I232">
            <v>0</v>
          </cell>
        </row>
        <row r="233">
          <cell r="C233">
            <v>2451</v>
          </cell>
          <cell r="D233" t="str">
            <v>ALBALAT Carles</v>
          </cell>
          <cell r="E233" t="str">
            <v>JUV-2</v>
          </cell>
          <cell r="F233" t="str">
            <v>ATEN82</v>
          </cell>
          <cell r="G233" t="str">
            <v>CTT ATENEU 1882</v>
          </cell>
          <cell r="H233">
            <v>0</v>
          </cell>
          <cell r="I233">
            <v>0</v>
          </cell>
        </row>
        <row r="234">
          <cell r="C234">
            <v>1593</v>
          </cell>
          <cell r="D234" t="str">
            <v>RUIZ Fernando</v>
          </cell>
          <cell r="E234" t="str">
            <v>JUV-3</v>
          </cell>
          <cell r="F234" t="str">
            <v>ATEN82</v>
          </cell>
          <cell r="G234" t="str">
            <v>CTT ATENEU 1882</v>
          </cell>
          <cell r="H234">
            <v>0</v>
          </cell>
          <cell r="I234">
            <v>0</v>
          </cell>
        </row>
        <row r="235">
          <cell r="C235">
            <v>4175</v>
          </cell>
          <cell r="D235" t="str">
            <v>BAUTISTA Albert</v>
          </cell>
          <cell r="E235" t="str">
            <v>S21-1</v>
          </cell>
          <cell r="F235" t="str">
            <v>ESPARR</v>
          </cell>
          <cell r="G235" t="str">
            <v>CETT ESPARREGUERA</v>
          </cell>
          <cell r="H235">
            <v>0</v>
          </cell>
          <cell r="I235">
            <v>0</v>
          </cell>
        </row>
        <row r="236">
          <cell r="C236">
            <v>4397</v>
          </cell>
          <cell r="D236" t="str">
            <v>DE BENITO Alvaro</v>
          </cell>
          <cell r="E236" t="str">
            <v>ALE-2</v>
          </cell>
          <cell r="F236" t="str">
            <v>HORTA</v>
          </cell>
          <cell r="G236" t="str">
            <v>LLUÏSOS D'HORTA TT</v>
          </cell>
          <cell r="H236">
            <v>0</v>
          </cell>
          <cell r="I236">
            <v>0</v>
          </cell>
        </row>
        <row r="237">
          <cell r="C237">
            <v>945</v>
          </cell>
          <cell r="D237" t="str">
            <v>PERARNAU Didac</v>
          </cell>
          <cell r="E237" t="str">
            <v>INF-1</v>
          </cell>
          <cell r="F237" t="str">
            <v>FALCO</v>
          </cell>
          <cell r="G237" t="str">
            <v>CLUB FALCONS DE SABADELL</v>
          </cell>
          <cell r="H237">
            <v>0</v>
          </cell>
          <cell r="I237">
            <v>0</v>
          </cell>
        </row>
        <row r="238">
          <cell r="C238">
            <v>4281</v>
          </cell>
          <cell r="D238" t="str">
            <v>MANEJA Ivan</v>
          </cell>
          <cell r="E238" t="str">
            <v>ALE-2</v>
          </cell>
          <cell r="F238" t="str">
            <v>ESPARR</v>
          </cell>
          <cell r="G238" t="str">
            <v>CETT ESPARREGUERA</v>
          </cell>
          <cell r="H238">
            <v>0</v>
          </cell>
          <cell r="I238">
            <v>0</v>
          </cell>
        </row>
        <row r="239">
          <cell r="C239">
            <v>5795</v>
          </cell>
          <cell r="D239" t="str">
            <v>HERNANDEZ Javier</v>
          </cell>
          <cell r="E239" t="str">
            <v>JUV-3</v>
          </cell>
          <cell r="F239" t="str">
            <v>HORTA</v>
          </cell>
          <cell r="G239" t="str">
            <v>LLUÏSOS D'HORTA TT</v>
          </cell>
          <cell r="H239">
            <v>0</v>
          </cell>
          <cell r="I239">
            <v>-0.6</v>
          </cell>
        </row>
        <row r="240">
          <cell r="C240">
            <v>5827</v>
          </cell>
          <cell r="D240" t="str">
            <v>FRADERA Josep-Adam</v>
          </cell>
          <cell r="E240" t="str">
            <v>BEN-1</v>
          </cell>
          <cell r="F240" t="str">
            <v>MATARO</v>
          </cell>
          <cell r="G240" t="str">
            <v>CN MATARÓ</v>
          </cell>
          <cell r="H240">
            <v>0</v>
          </cell>
          <cell r="I240">
            <v>-0.6</v>
          </cell>
        </row>
        <row r="241">
          <cell r="C241">
            <v>5828</v>
          </cell>
          <cell r="D241" t="str">
            <v>CIRCUJANO Alba</v>
          </cell>
          <cell r="E241" t="str">
            <v>BEN-1</v>
          </cell>
          <cell r="F241" t="str">
            <v>MATARO</v>
          </cell>
          <cell r="G241" t="str">
            <v>CN MATARÓ</v>
          </cell>
          <cell r="H241">
            <v>0</v>
          </cell>
          <cell r="I241">
            <v>-0.6</v>
          </cell>
        </row>
        <row r="242">
          <cell r="C242">
            <v>3569</v>
          </cell>
          <cell r="D242" t="str">
            <v>OLESTI Oriol</v>
          </cell>
          <cell r="E242" t="str">
            <v>INF-1</v>
          </cell>
          <cell r="F242" t="str">
            <v>FALCO</v>
          </cell>
          <cell r="G242" t="str">
            <v>CLUB FALCONS DE SABADELL</v>
          </cell>
          <cell r="H242">
            <v>0</v>
          </cell>
          <cell r="I242">
            <v>-0.6</v>
          </cell>
        </row>
        <row r="243">
          <cell r="C243">
            <v>5056</v>
          </cell>
          <cell r="D243" t="str">
            <v>MARTORELL Arnau</v>
          </cell>
          <cell r="E243" t="str">
            <v>INF-2</v>
          </cell>
          <cell r="F243" t="str">
            <v>LLUÏSO</v>
          </cell>
          <cell r="G243" t="str">
            <v>LLUÏSOS DE GRÀCIA</v>
          </cell>
          <cell r="H243">
            <v>0</v>
          </cell>
          <cell r="I243">
            <v>-1</v>
          </cell>
        </row>
        <row r="244">
          <cell r="C244">
            <v>3077</v>
          </cell>
          <cell r="D244" t="str">
            <v>AMAT Jordi</v>
          </cell>
          <cell r="E244" t="str">
            <v>JUV-2</v>
          </cell>
          <cell r="F244" t="str">
            <v>UNIVER</v>
          </cell>
          <cell r="G244" t="str">
            <v>CE UNIVERSITARI</v>
          </cell>
          <cell r="H244">
            <v>0</v>
          </cell>
          <cell r="I244">
            <v>-1</v>
          </cell>
        </row>
        <row r="245">
          <cell r="C245">
            <v>5185</v>
          </cell>
          <cell r="D245" t="str">
            <v>BARBER Anna</v>
          </cell>
          <cell r="E245" t="str">
            <v>ALE-1</v>
          </cell>
          <cell r="F245" t="str">
            <v>MATARO</v>
          </cell>
          <cell r="G245" t="str">
            <v>CN MATARÓ</v>
          </cell>
          <cell r="H245">
            <v>0</v>
          </cell>
          <cell r="I245">
            <v>-1</v>
          </cell>
        </row>
        <row r="246">
          <cell r="C246">
            <v>5258</v>
          </cell>
          <cell r="D246" t="str">
            <v>PAGES Marc</v>
          </cell>
          <cell r="E246" t="str">
            <v>PRE-0</v>
          </cell>
          <cell r="F246" t="str">
            <v>VILANO</v>
          </cell>
          <cell r="G246" t="str">
            <v>CTT VILANOVA I LA GELTRU</v>
          </cell>
          <cell r="H246">
            <v>0</v>
          </cell>
          <cell r="I246">
            <v>-1</v>
          </cell>
        </row>
        <row r="247">
          <cell r="C247">
            <v>4765</v>
          </cell>
          <cell r="D247" t="str">
            <v>PANOSIAN Marco</v>
          </cell>
          <cell r="E247" t="str">
            <v>INF-2</v>
          </cell>
          <cell r="F247" t="str">
            <v>COLLBA</v>
          </cell>
          <cell r="G247" t="str">
            <v>CTT COLLBATO</v>
          </cell>
          <cell r="H247">
            <v>0</v>
          </cell>
          <cell r="I247">
            <v>-1</v>
          </cell>
        </row>
        <row r="248">
          <cell r="C248">
            <v>5458</v>
          </cell>
          <cell r="D248" t="str">
            <v>PEIRO Marc J.</v>
          </cell>
          <cell r="E248" t="str">
            <v>JUV-1</v>
          </cell>
          <cell r="F248" t="str">
            <v>CARDED</v>
          </cell>
          <cell r="G248" t="str">
            <v>CTT CARDEDEU</v>
          </cell>
          <cell r="H248">
            <v>0</v>
          </cell>
          <cell r="I248">
            <v>-1</v>
          </cell>
        </row>
        <row r="249">
          <cell r="C249">
            <v>5922</v>
          </cell>
          <cell r="D249" t="str">
            <v>VILCHES Angel</v>
          </cell>
          <cell r="E249" t="str">
            <v>INF-1</v>
          </cell>
          <cell r="F249" t="str">
            <v>HOSPIT</v>
          </cell>
          <cell r="G249" t="str">
            <v>TT L'HOSPITALET</v>
          </cell>
          <cell r="H249">
            <v>0</v>
          </cell>
          <cell r="I249">
            <v>-1.2</v>
          </cell>
        </row>
        <row r="250">
          <cell r="C250">
            <v>5717</v>
          </cell>
          <cell r="D250" t="str">
            <v>GARCIA Arnau</v>
          </cell>
          <cell r="E250" t="str">
            <v>ALE-2</v>
          </cell>
          <cell r="F250" t="str">
            <v>RIPLET</v>
          </cell>
          <cell r="G250" t="str">
            <v>CTT RIPOLLET</v>
          </cell>
          <cell r="H250">
            <v>0</v>
          </cell>
          <cell r="I250">
            <v>-1.4</v>
          </cell>
        </row>
        <row r="251">
          <cell r="C251">
            <v>4634</v>
          </cell>
          <cell r="D251" t="str">
            <v>VAQUERO Angel</v>
          </cell>
          <cell r="E251" t="str">
            <v>INF-1</v>
          </cell>
          <cell r="F251" t="str">
            <v>ATEN82</v>
          </cell>
          <cell r="G251" t="str">
            <v>CTT ATENEU 1882</v>
          </cell>
          <cell r="H251">
            <v>0</v>
          </cell>
          <cell r="I251">
            <v>-1.6</v>
          </cell>
        </row>
        <row r="252">
          <cell r="C252">
            <v>5191</v>
          </cell>
          <cell r="D252" t="str">
            <v>GARCIA Marc</v>
          </cell>
          <cell r="E252" t="str">
            <v>BEN-2</v>
          </cell>
          <cell r="F252" t="str">
            <v>MATARO</v>
          </cell>
          <cell r="G252" t="str">
            <v>CN MATARÓ</v>
          </cell>
          <cell r="H252">
            <v>0</v>
          </cell>
          <cell r="I252">
            <v>-1.6</v>
          </cell>
        </row>
        <row r="253">
          <cell r="C253">
            <v>5189</v>
          </cell>
          <cell r="D253" t="str">
            <v>MAS Nil</v>
          </cell>
          <cell r="E253" t="str">
            <v>ALE-1</v>
          </cell>
          <cell r="F253" t="str">
            <v>MATARO</v>
          </cell>
          <cell r="G253" t="str">
            <v>CN MATARÓ</v>
          </cell>
          <cell r="H253">
            <v>0</v>
          </cell>
          <cell r="I253">
            <v>-2.2</v>
          </cell>
        </row>
        <row r="254">
          <cell r="C254">
            <v>4605</v>
          </cell>
          <cell r="D254" t="str">
            <v>JEREZ Ivan</v>
          </cell>
          <cell r="E254" t="str">
            <v>JUV-1</v>
          </cell>
          <cell r="F254" t="str">
            <v>VILANO</v>
          </cell>
          <cell r="G254" t="str">
            <v>CTT VILANOVA I LA GELTRU</v>
          </cell>
          <cell r="H254">
            <v>0</v>
          </cell>
          <cell r="I254">
            <v>-4</v>
          </cell>
        </row>
        <row r="255">
          <cell r="C255">
            <v>4421</v>
          </cell>
          <cell r="D255" t="str">
            <v>PULIDO Denise</v>
          </cell>
          <cell r="E255" t="str">
            <v>JUV-1</v>
          </cell>
          <cell r="F255" t="str">
            <v>BADALO</v>
          </cell>
          <cell r="G255" t="str">
            <v>CTT BADALONA</v>
          </cell>
          <cell r="H255">
            <v>0</v>
          </cell>
          <cell r="I255">
            <v>-4.6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uips"/>
      <sheetName val="sorteig"/>
      <sheetName val="Hoja2"/>
      <sheetName val="seus"/>
      <sheetName val="Hoja4"/>
      <sheetName val="Hoja1"/>
      <sheetName val="Hoja3"/>
    </sheetNames>
    <sheetDataSet>
      <sheetData sheetId="2">
        <row r="21">
          <cell r="F21" t="str">
            <v>Rànquing</v>
          </cell>
        </row>
        <row r="23">
          <cell r="E23" t="str">
            <v>Nº PERSONAL</v>
          </cell>
          <cell r="F23" t="str">
            <v>JUGADOR</v>
          </cell>
          <cell r="G23" t="str">
            <v>EDAT</v>
          </cell>
          <cell r="H23" t="str">
            <v>CLUB</v>
          </cell>
          <cell r="I23" t="str">
            <v>RK17/18</v>
          </cell>
        </row>
        <row r="24">
          <cell r="E24">
            <v>4424</v>
          </cell>
          <cell r="F24" t="str">
            <v>MARTORELL Neil</v>
          </cell>
          <cell r="G24" t="str">
            <v>INF-2</v>
          </cell>
          <cell r="H24" t="str">
            <v>LLUÏSOS</v>
          </cell>
          <cell r="I24">
            <v>9820.17</v>
          </cell>
        </row>
        <row r="25">
          <cell r="E25">
            <v>8661</v>
          </cell>
          <cell r="F25" t="str">
            <v>GONZALEZ Daniel</v>
          </cell>
          <cell r="G25" t="str">
            <v>JUV-2</v>
          </cell>
          <cell r="H25" t="str">
            <v>CASTELLAR</v>
          </cell>
          <cell r="I25">
            <v>8820.17</v>
          </cell>
        </row>
        <row r="26">
          <cell r="E26">
            <v>5154</v>
          </cell>
          <cell r="F26" t="str">
            <v>MENENDEZ Marius</v>
          </cell>
          <cell r="G26" t="str">
            <v>JUV-1</v>
          </cell>
          <cell r="H26" t="str">
            <v>CNSABA</v>
          </cell>
          <cell r="I26">
            <v>8443</v>
          </cell>
        </row>
        <row r="27">
          <cell r="E27">
            <v>6576</v>
          </cell>
          <cell r="F27" t="str">
            <v>NAVIO Biel</v>
          </cell>
          <cell r="G27" t="str">
            <v>INF-2</v>
          </cell>
          <cell r="H27" t="str">
            <v>VIC</v>
          </cell>
          <cell r="I27">
            <v>8320.17</v>
          </cell>
        </row>
        <row r="28">
          <cell r="E28">
            <v>8557</v>
          </cell>
          <cell r="F28" t="str">
            <v>CALVILLO Izan</v>
          </cell>
          <cell r="G28" t="str">
            <v>JUV-1</v>
          </cell>
          <cell r="H28" t="str">
            <v>MATARO</v>
          </cell>
          <cell r="I28">
            <v>7703.5</v>
          </cell>
        </row>
        <row r="29">
          <cell r="E29">
            <v>8597</v>
          </cell>
          <cell r="F29" t="str">
            <v>FERRUZ Marc</v>
          </cell>
          <cell r="G29" t="str">
            <v>INF-2</v>
          </cell>
          <cell r="H29" t="str">
            <v>CNSABA</v>
          </cell>
          <cell r="I29">
            <v>7603</v>
          </cell>
        </row>
        <row r="30">
          <cell r="E30">
            <v>8593</v>
          </cell>
          <cell r="F30" t="str">
            <v>GIMENO Biel</v>
          </cell>
          <cell r="G30" t="str">
            <v>INF-1</v>
          </cell>
          <cell r="H30" t="str">
            <v>VIC</v>
          </cell>
          <cell r="I30">
            <v>7303.5</v>
          </cell>
        </row>
        <row r="31">
          <cell r="E31">
            <v>6464</v>
          </cell>
          <cell r="F31" t="str">
            <v>MENINO Pau</v>
          </cell>
          <cell r="G31" t="str">
            <v>JUV-3</v>
          </cell>
          <cell r="H31" t="str">
            <v>EUROCLIMA BDN</v>
          </cell>
          <cell r="I31">
            <v>6555.5</v>
          </cell>
        </row>
        <row r="32">
          <cell r="E32">
            <v>7271</v>
          </cell>
          <cell r="F32" t="str">
            <v>GARROTE Biel</v>
          </cell>
          <cell r="G32" t="str">
            <v>INF-2</v>
          </cell>
          <cell r="H32" t="str">
            <v>VILANOVA</v>
          </cell>
          <cell r="I32">
            <v>6420.17</v>
          </cell>
        </row>
        <row r="33">
          <cell r="E33">
            <v>7438</v>
          </cell>
          <cell r="F33" t="str">
            <v>NOVELL Ferran</v>
          </cell>
          <cell r="G33" t="str">
            <v>JUV-3</v>
          </cell>
          <cell r="H33" t="str">
            <v>EUROCLIMA BDN</v>
          </cell>
          <cell r="I33">
            <v>5606.33</v>
          </cell>
        </row>
        <row r="34">
          <cell r="E34">
            <v>8843</v>
          </cell>
          <cell r="F34" t="str">
            <v>COSTA Tomas</v>
          </cell>
          <cell r="G34" t="str">
            <v>JUV-1</v>
          </cell>
          <cell r="H34" t="str">
            <v>HOSPIT</v>
          </cell>
          <cell r="I34">
            <v>5283.5</v>
          </cell>
        </row>
        <row r="35">
          <cell r="E35">
            <v>7503</v>
          </cell>
          <cell r="F35" t="str">
            <v>GUARDIOLA Ferran</v>
          </cell>
          <cell r="G35" t="str">
            <v>INF-2</v>
          </cell>
          <cell r="H35" t="str">
            <v>LLUÏSOS</v>
          </cell>
          <cell r="I35">
            <v>4883</v>
          </cell>
        </row>
        <row r="36">
          <cell r="E36">
            <v>6952</v>
          </cell>
          <cell r="F36" t="str">
            <v>CARMONA Albert</v>
          </cell>
          <cell r="G36" t="str">
            <v>INF-2</v>
          </cell>
          <cell r="H36" t="str">
            <v>VILANOVA</v>
          </cell>
          <cell r="I36">
            <v>4786.83</v>
          </cell>
        </row>
        <row r="37">
          <cell r="E37">
            <v>8652</v>
          </cell>
          <cell r="F37" t="str">
            <v>KUMAR Aman</v>
          </cell>
          <cell r="G37" t="str">
            <v>INF-1</v>
          </cell>
          <cell r="H37" t="str">
            <v>CALELLA</v>
          </cell>
          <cell r="I37">
            <v>4693.5</v>
          </cell>
        </row>
        <row r="38">
          <cell r="E38">
            <v>6826</v>
          </cell>
          <cell r="F38" t="str">
            <v>VENEGAS Edgar</v>
          </cell>
          <cell r="G38" t="str">
            <v>INF-1</v>
          </cell>
          <cell r="H38" t="str">
            <v>VIC</v>
          </cell>
          <cell r="I38">
            <v>4563.5</v>
          </cell>
        </row>
        <row r="39">
          <cell r="E39">
            <v>6340</v>
          </cell>
          <cell r="F39" t="str">
            <v>CABANAS Elisabeth</v>
          </cell>
          <cell r="G39" t="str">
            <v>INF-2</v>
          </cell>
          <cell r="H39" t="str">
            <v>MATARO</v>
          </cell>
          <cell r="I39">
            <v>4513</v>
          </cell>
        </row>
        <row r="40">
          <cell r="E40">
            <v>8643</v>
          </cell>
          <cell r="F40" t="str">
            <v>SANCHEZ Eric</v>
          </cell>
          <cell r="G40" t="str">
            <v>JUV-1</v>
          </cell>
          <cell r="H40" t="str">
            <v>ICELAND ELS 8</v>
          </cell>
          <cell r="I40">
            <v>4453</v>
          </cell>
        </row>
        <row r="41">
          <cell r="E41">
            <v>5240</v>
          </cell>
          <cell r="F41" t="str">
            <v>WEISZ Jordi</v>
          </cell>
          <cell r="G41" t="str">
            <v>JUV-2</v>
          </cell>
          <cell r="H41" t="str">
            <v>CNSABA</v>
          </cell>
          <cell r="I41">
            <v>4389.17</v>
          </cell>
        </row>
        <row r="42">
          <cell r="E42">
            <v>5953</v>
          </cell>
          <cell r="F42" t="str">
            <v>CUEVAS Joel</v>
          </cell>
          <cell r="G42" t="str">
            <v>ALE-2</v>
          </cell>
          <cell r="H42" t="str">
            <v>STCUGAT</v>
          </cell>
          <cell r="I42">
            <v>4268.7</v>
          </cell>
        </row>
        <row r="43">
          <cell r="E43">
            <v>6466</v>
          </cell>
          <cell r="F43" t="str">
            <v>MONTÀÑEZ Xavier</v>
          </cell>
          <cell r="G43" t="str">
            <v>JUV-1</v>
          </cell>
          <cell r="H43" t="str">
            <v>EUROCLIMA BDN</v>
          </cell>
          <cell r="I43">
            <v>4083</v>
          </cell>
        </row>
        <row r="44">
          <cell r="E44">
            <v>4779</v>
          </cell>
          <cell r="F44" t="str">
            <v>OLLE Xavier</v>
          </cell>
          <cell r="G44" t="str">
            <v>INF-1</v>
          </cell>
          <cell r="H44" t="str">
            <v>OLESA</v>
          </cell>
          <cell r="I44">
            <v>3437</v>
          </cell>
        </row>
        <row r="45">
          <cell r="E45">
            <v>8055</v>
          </cell>
          <cell r="F45" t="str">
            <v>BARCELO Joan</v>
          </cell>
          <cell r="G45" t="str">
            <v>JUV-2</v>
          </cell>
          <cell r="H45" t="str">
            <v>LLUÏSOS</v>
          </cell>
          <cell r="I45">
            <v>3325.33</v>
          </cell>
        </row>
        <row r="46">
          <cell r="E46">
            <v>8879</v>
          </cell>
          <cell r="F46" t="str">
            <v>MAÑE Alvar</v>
          </cell>
          <cell r="G46" t="str">
            <v>JUV-1</v>
          </cell>
          <cell r="H46" t="str">
            <v>LLUÏSOS</v>
          </cell>
          <cell r="I46">
            <v>2985.5</v>
          </cell>
        </row>
        <row r="47">
          <cell r="E47">
            <v>11166</v>
          </cell>
          <cell r="F47" t="str">
            <v>MUÑOZ Marc</v>
          </cell>
          <cell r="G47" t="str">
            <v>JUV-1</v>
          </cell>
          <cell r="H47" t="str">
            <v>CNSABA</v>
          </cell>
          <cell r="I47">
            <v>1932.1</v>
          </cell>
        </row>
        <row r="48">
          <cell r="E48">
            <v>5312</v>
          </cell>
          <cell r="F48" t="str">
            <v>LLORET Arnau</v>
          </cell>
          <cell r="G48" t="str">
            <v>INF-1</v>
          </cell>
          <cell r="H48" t="str">
            <v>EUROCLIMA BDN</v>
          </cell>
          <cell r="I48">
            <v>4242.5</v>
          </cell>
        </row>
        <row r="49">
          <cell r="E49">
            <v>10258</v>
          </cell>
          <cell r="F49" t="str">
            <v>SALGADO Adrián</v>
          </cell>
          <cell r="G49" t="str">
            <v>JUV-2</v>
          </cell>
          <cell r="H49" t="str">
            <v>CASTELLAR</v>
          </cell>
          <cell r="I49">
            <v>3911.5</v>
          </cell>
        </row>
        <row r="50">
          <cell r="E50">
            <v>8977</v>
          </cell>
          <cell r="F50" t="str">
            <v>COMAS Pol</v>
          </cell>
          <cell r="G50" t="str">
            <v>JUV-2</v>
          </cell>
          <cell r="H50" t="str">
            <v>HOSPIT</v>
          </cell>
          <cell r="I50">
            <v>3893.5</v>
          </cell>
        </row>
        <row r="51">
          <cell r="E51">
            <v>8505</v>
          </cell>
          <cell r="F51" t="str">
            <v>VELEZ Ivan</v>
          </cell>
          <cell r="G51" t="str">
            <v>INF-1</v>
          </cell>
          <cell r="H51" t="str">
            <v>ATEN82</v>
          </cell>
          <cell r="I51">
            <v>3870.98</v>
          </cell>
        </row>
        <row r="52">
          <cell r="E52">
            <v>5405</v>
          </cell>
          <cell r="F52" t="str">
            <v>LUCO Bernat</v>
          </cell>
          <cell r="G52" t="str">
            <v>JUV-2</v>
          </cell>
          <cell r="H52" t="str">
            <v>IGUALA</v>
          </cell>
          <cell r="I52">
            <v>3739.5</v>
          </cell>
        </row>
        <row r="53">
          <cell r="E53">
            <v>6362</v>
          </cell>
          <cell r="F53" t="str">
            <v>PASCUAL Marc</v>
          </cell>
          <cell r="G53" t="str">
            <v>JUV-1</v>
          </cell>
          <cell r="H53" t="str">
            <v>ATEN82</v>
          </cell>
          <cell r="I53">
            <v>3599.17</v>
          </cell>
        </row>
        <row r="54">
          <cell r="E54">
            <v>6718</v>
          </cell>
          <cell r="F54" t="str">
            <v>CERETO Marc</v>
          </cell>
          <cell r="G54" t="str">
            <v>JUV-3</v>
          </cell>
          <cell r="H54" t="str">
            <v>VILANOVA</v>
          </cell>
          <cell r="I54">
            <v>3185.83</v>
          </cell>
        </row>
        <row r="55">
          <cell r="E55">
            <v>6698</v>
          </cell>
          <cell r="F55" t="str">
            <v>MARSAL Josep</v>
          </cell>
          <cell r="G55" t="str">
            <v>JUV-3</v>
          </cell>
          <cell r="H55" t="str">
            <v>VILANOVA</v>
          </cell>
          <cell r="I55">
            <v>3133.5</v>
          </cell>
        </row>
        <row r="56">
          <cell r="E56">
            <v>6779</v>
          </cell>
          <cell r="F56" t="str">
            <v>LIN Hongxiang</v>
          </cell>
          <cell r="G56" t="str">
            <v>INF-2</v>
          </cell>
          <cell r="H56" t="str">
            <v>LLUÏSOS</v>
          </cell>
          <cell r="I56">
            <v>2999.5</v>
          </cell>
        </row>
        <row r="57">
          <cell r="E57">
            <v>8551</v>
          </cell>
          <cell r="F57" t="str">
            <v>TELLEZ Jan</v>
          </cell>
          <cell r="G57" t="str">
            <v>JUV-1</v>
          </cell>
          <cell r="H57" t="str">
            <v>HORTA</v>
          </cell>
          <cell r="I57">
            <v>2692.5</v>
          </cell>
        </row>
        <row r="58">
          <cell r="E58">
            <v>7154</v>
          </cell>
          <cell r="F58" t="str">
            <v>MARTINEZ Sergi</v>
          </cell>
          <cell r="G58" t="str">
            <v>JUV-2</v>
          </cell>
          <cell r="H58" t="str">
            <v>HORTA</v>
          </cell>
          <cell r="I58">
            <v>2597.5</v>
          </cell>
        </row>
        <row r="59">
          <cell r="E59">
            <v>7735</v>
          </cell>
          <cell r="F59" t="str">
            <v>COLL Sílvia</v>
          </cell>
          <cell r="G59" t="str">
            <v>ALE-1</v>
          </cell>
          <cell r="H59" t="str">
            <v>VIC</v>
          </cell>
          <cell r="I59">
            <v>2592.5</v>
          </cell>
        </row>
        <row r="60">
          <cell r="E60">
            <v>10104</v>
          </cell>
          <cell r="F60" t="str">
            <v>IZQUIERDO Marc</v>
          </cell>
          <cell r="G60" t="str">
            <v>ALE-2</v>
          </cell>
          <cell r="H60" t="str">
            <v>LLUÏSOS</v>
          </cell>
          <cell r="I60">
            <v>2583.6</v>
          </cell>
        </row>
        <row r="61">
          <cell r="E61">
            <v>8247</v>
          </cell>
          <cell r="F61" t="str">
            <v>FLORIDO Kapil</v>
          </cell>
          <cell r="G61" t="str">
            <v>INF-2</v>
          </cell>
          <cell r="H61" t="str">
            <v>LLUÏSOS</v>
          </cell>
          <cell r="I61">
            <v>2531.5</v>
          </cell>
        </row>
        <row r="62">
          <cell r="E62">
            <v>6465</v>
          </cell>
          <cell r="F62" t="str">
            <v>MENINO Eudald</v>
          </cell>
          <cell r="G62" t="str">
            <v>INF-2</v>
          </cell>
          <cell r="H62" t="str">
            <v>EUROCLIMA BDN</v>
          </cell>
          <cell r="I62">
            <v>2416.3</v>
          </cell>
        </row>
        <row r="63">
          <cell r="E63">
            <v>6256</v>
          </cell>
          <cell r="F63" t="str">
            <v>OLIVELLA Alex</v>
          </cell>
          <cell r="G63" t="str">
            <v>JUV-1</v>
          </cell>
          <cell r="H63" t="str">
            <v>LLUÏSOS</v>
          </cell>
          <cell r="I63">
            <v>2403.5</v>
          </cell>
        </row>
        <row r="64">
          <cell r="E64">
            <v>8912</v>
          </cell>
          <cell r="F64" t="str">
            <v>PAREDES Marco</v>
          </cell>
          <cell r="G64" t="str">
            <v>INF-2</v>
          </cell>
          <cell r="H64" t="str">
            <v>STCUGAT</v>
          </cell>
          <cell r="I64">
            <v>2383.5</v>
          </cell>
        </row>
        <row r="65">
          <cell r="E65">
            <v>7081</v>
          </cell>
          <cell r="F65" t="str">
            <v>LLORENS Angel</v>
          </cell>
          <cell r="G65" t="str">
            <v>ALE-2</v>
          </cell>
          <cell r="H65" t="str">
            <v>RIPOLLET</v>
          </cell>
          <cell r="I65">
            <v>2349.5</v>
          </cell>
        </row>
        <row r="66">
          <cell r="E66">
            <v>7772</v>
          </cell>
          <cell r="F66" t="str">
            <v>GONZALEZ Alex</v>
          </cell>
          <cell r="G66" t="str">
            <v>ALE-2</v>
          </cell>
          <cell r="H66" t="str">
            <v>CASTELLAR</v>
          </cell>
          <cell r="I66">
            <v>2332.7</v>
          </cell>
        </row>
        <row r="67">
          <cell r="E67">
            <v>6516</v>
          </cell>
          <cell r="F67" t="str">
            <v>RUIZ Genis</v>
          </cell>
          <cell r="G67" t="str">
            <v>INF-2</v>
          </cell>
          <cell r="H67" t="str">
            <v>CNSABA</v>
          </cell>
          <cell r="I67">
            <v>2315</v>
          </cell>
        </row>
        <row r="68">
          <cell r="E68">
            <v>6811</v>
          </cell>
          <cell r="F68" t="str">
            <v>MESTRES Arnau</v>
          </cell>
          <cell r="G68" t="str">
            <v>INF-2</v>
          </cell>
          <cell r="H68" t="str">
            <v>VILANOVA</v>
          </cell>
          <cell r="I68">
            <v>2301.5</v>
          </cell>
        </row>
        <row r="69">
          <cell r="E69">
            <v>8249</v>
          </cell>
          <cell r="F69" t="str">
            <v>GUALLAR Pau</v>
          </cell>
          <cell r="G69" t="str">
            <v>JUV-1</v>
          </cell>
          <cell r="H69" t="str">
            <v>LLUÏSOS</v>
          </cell>
          <cell r="I69">
            <v>2265</v>
          </cell>
        </row>
        <row r="70">
          <cell r="E70">
            <v>7471</v>
          </cell>
          <cell r="F70" t="str">
            <v>MORA Gerard</v>
          </cell>
          <cell r="G70" t="str">
            <v>JUV-1</v>
          </cell>
          <cell r="H70" t="str">
            <v>ICELAND ELS 8</v>
          </cell>
          <cell r="I70">
            <v>2264.5</v>
          </cell>
        </row>
        <row r="71">
          <cell r="E71">
            <v>8323</v>
          </cell>
          <cell r="F71" t="str">
            <v>RAIMBAULT Gonzalo</v>
          </cell>
          <cell r="G71" t="str">
            <v>JUV-1</v>
          </cell>
          <cell r="H71" t="str">
            <v>CASTELLDEFELS</v>
          </cell>
          <cell r="I71">
            <v>2091.5</v>
          </cell>
        </row>
        <row r="72">
          <cell r="E72">
            <v>7801</v>
          </cell>
          <cell r="F72" t="str">
            <v>EDO Jordi</v>
          </cell>
          <cell r="G72" t="str">
            <v>JUV-1</v>
          </cell>
          <cell r="H72" t="str">
            <v>ICELAND ELS 8</v>
          </cell>
          <cell r="I72">
            <v>6032</v>
          </cell>
        </row>
        <row r="73">
          <cell r="E73">
            <v>8603</v>
          </cell>
          <cell r="F73" t="str">
            <v>PONS Roger</v>
          </cell>
          <cell r="G73" t="str">
            <v>JUV-3</v>
          </cell>
          <cell r="H73" t="str">
            <v>ATEN82</v>
          </cell>
          <cell r="I73">
            <v>2773</v>
          </cell>
        </row>
        <row r="74">
          <cell r="E74">
            <v>7640</v>
          </cell>
          <cell r="F74" t="str">
            <v>PRAT Eduard</v>
          </cell>
          <cell r="G74" t="str">
            <v>JUV-1</v>
          </cell>
          <cell r="H74" t="str">
            <v>RODA</v>
          </cell>
          <cell r="I74">
            <v>2603</v>
          </cell>
        </row>
        <row r="75">
          <cell r="E75">
            <v>8114</v>
          </cell>
          <cell r="F75" t="str">
            <v>HERRERO Pau</v>
          </cell>
          <cell r="G75" t="str">
            <v>INF-1</v>
          </cell>
          <cell r="H75" t="str">
            <v>HOSPIT</v>
          </cell>
          <cell r="I75">
            <v>2199.5</v>
          </cell>
        </row>
        <row r="76">
          <cell r="E76">
            <v>9164</v>
          </cell>
          <cell r="F76" t="str">
            <v>ROSES Pau</v>
          </cell>
          <cell r="G76" t="str">
            <v>INF-1</v>
          </cell>
          <cell r="H76" t="str">
            <v>LLUÏSOS</v>
          </cell>
          <cell r="I76">
            <v>2119</v>
          </cell>
        </row>
        <row r="77">
          <cell r="E77">
            <v>7542</v>
          </cell>
          <cell r="F77" t="str">
            <v>CUADRADO Gerard</v>
          </cell>
          <cell r="G77" t="str">
            <v>ALE-1</v>
          </cell>
          <cell r="H77" t="str">
            <v>ESPARREGU.</v>
          </cell>
          <cell r="I77">
            <v>2076.1</v>
          </cell>
        </row>
        <row r="78">
          <cell r="E78">
            <v>6841</v>
          </cell>
          <cell r="F78" t="str">
            <v>ALVAREZ Arturo</v>
          </cell>
          <cell r="G78" t="str">
            <v>ALE-2</v>
          </cell>
          <cell r="H78" t="str">
            <v>STCUGAT</v>
          </cell>
          <cell r="I78">
            <v>2073.5</v>
          </cell>
        </row>
        <row r="79">
          <cell r="E79">
            <v>6247</v>
          </cell>
          <cell r="F79" t="str">
            <v>LLORENS Victor</v>
          </cell>
          <cell r="G79" t="str">
            <v>INF-1</v>
          </cell>
          <cell r="H79" t="str">
            <v>RIPOLLET</v>
          </cell>
          <cell r="I79">
            <v>1994.3</v>
          </cell>
        </row>
        <row r="80">
          <cell r="E80">
            <v>7751</v>
          </cell>
          <cell r="F80" t="str">
            <v>VICENTE Pau</v>
          </cell>
          <cell r="G80" t="str">
            <v>ALE-2</v>
          </cell>
          <cell r="H80" t="str">
            <v>RIPOLLET</v>
          </cell>
          <cell r="I80">
            <v>1953</v>
          </cell>
        </row>
        <row r="81">
          <cell r="E81">
            <v>8654</v>
          </cell>
          <cell r="F81" t="str">
            <v>LEONE Tomás</v>
          </cell>
          <cell r="G81" t="str">
            <v>INF-1</v>
          </cell>
          <cell r="H81" t="str">
            <v>CALELLA</v>
          </cell>
          <cell r="I81">
            <v>1935.5</v>
          </cell>
        </row>
        <row r="82">
          <cell r="E82">
            <v>8089</v>
          </cell>
          <cell r="F82" t="str">
            <v>VILALLONGA Nurjan</v>
          </cell>
          <cell r="G82" t="str">
            <v>ALE-2</v>
          </cell>
          <cell r="H82" t="str">
            <v>RIPOLLET</v>
          </cell>
          <cell r="I82">
            <v>1875.5</v>
          </cell>
        </row>
        <row r="83">
          <cell r="E83">
            <v>6064</v>
          </cell>
          <cell r="F83" t="str">
            <v>ROS Guillem</v>
          </cell>
          <cell r="G83" t="str">
            <v>INF-1</v>
          </cell>
          <cell r="H83" t="str">
            <v>STCUGAT</v>
          </cell>
          <cell r="I83">
            <v>1861.15</v>
          </cell>
        </row>
        <row r="84">
          <cell r="E84">
            <v>7399</v>
          </cell>
          <cell r="F84" t="str">
            <v>GUTIERREZ Judith</v>
          </cell>
          <cell r="G84" t="str">
            <v>INF-2</v>
          </cell>
          <cell r="H84" t="str">
            <v>RIPOLLET</v>
          </cell>
          <cell r="I84">
            <v>1627.1000000000001</v>
          </cell>
        </row>
        <row r="85">
          <cell r="E85">
            <v>8719</v>
          </cell>
          <cell r="F85" t="str">
            <v>WEISZ Adria</v>
          </cell>
          <cell r="G85" t="str">
            <v>INF-2</v>
          </cell>
          <cell r="H85" t="str">
            <v>CNSABA</v>
          </cell>
          <cell r="I85">
            <v>1615.8</v>
          </cell>
        </row>
        <row r="86">
          <cell r="E86">
            <v>7755</v>
          </cell>
          <cell r="F86" t="str">
            <v>LLOBET Arnau</v>
          </cell>
          <cell r="G86" t="str">
            <v>ALE-2</v>
          </cell>
          <cell r="H86" t="str">
            <v>VIC</v>
          </cell>
          <cell r="I86">
            <v>1575.0000000000002</v>
          </cell>
        </row>
        <row r="87">
          <cell r="E87">
            <v>9209</v>
          </cell>
          <cell r="F87" t="str">
            <v>MIARONS Arnau</v>
          </cell>
          <cell r="G87" t="str">
            <v>INF-1</v>
          </cell>
          <cell r="H87" t="str">
            <v>VIC</v>
          </cell>
          <cell r="I87">
            <v>1533.38</v>
          </cell>
        </row>
        <row r="88">
          <cell r="E88">
            <v>7933</v>
          </cell>
          <cell r="F88" t="str">
            <v>MORENO Alex</v>
          </cell>
          <cell r="G88" t="str">
            <v>BEN-2</v>
          </cell>
          <cell r="H88" t="str">
            <v>INDEPEN</v>
          </cell>
          <cell r="I88">
            <v>1389</v>
          </cell>
        </row>
        <row r="89">
          <cell r="E89">
            <v>9172</v>
          </cell>
          <cell r="F89" t="str">
            <v>GALLARDO Abel</v>
          </cell>
          <cell r="G89" t="str">
            <v>JUV-1</v>
          </cell>
          <cell r="H89" t="str">
            <v>LLUÏSOS</v>
          </cell>
          <cell r="I89">
            <v>1351.85</v>
          </cell>
        </row>
        <row r="90">
          <cell r="E90">
            <v>8254</v>
          </cell>
          <cell r="F90" t="str">
            <v>VENDRELL Marc</v>
          </cell>
          <cell r="G90" t="str">
            <v>INF-2</v>
          </cell>
          <cell r="H90" t="str">
            <v>LLUÏSOS</v>
          </cell>
          <cell r="I90">
            <v>1342.6999999999998</v>
          </cell>
        </row>
        <row r="91">
          <cell r="E91">
            <v>7810</v>
          </cell>
          <cell r="F91" t="str">
            <v>SILVESTRE Xavier</v>
          </cell>
          <cell r="G91" t="str">
            <v>JUV-2</v>
          </cell>
          <cell r="H91" t="str">
            <v>VILAFRANCA</v>
          </cell>
          <cell r="I91">
            <v>1327.75</v>
          </cell>
        </row>
        <row r="92">
          <cell r="E92">
            <v>7799</v>
          </cell>
          <cell r="F92" t="str">
            <v>ROJO Ivan</v>
          </cell>
          <cell r="G92" t="str">
            <v>JUV-1</v>
          </cell>
          <cell r="H92" t="str">
            <v>EUROCLIMA BDN</v>
          </cell>
          <cell r="I92">
            <v>1277.9</v>
          </cell>
        </row>
        <row r="93">
          <cell r="E93">
            <v>7759</v>
          </cell>
          <cell r="F93" t="str">
            <v>NOTARIO Guillem</v>
          </cell>
          <cell r="G93" t="str">
            <v>ALE-2</v>
          </cell>
          <cell r="H93" t="str">
            <v>SALLENT</v>
          </cell>
          <cell r="I93">
            <v>1181.65</v>
          </cell>
        </row>
        <row r="94">
          <cell r="E94">
            <v>8216</v>
          </cell>
          <cell r="F94" t="str">
            <v>BONALUQUE Sergio</v>
          </cell>
          <cell r="G94" t="str">
            <v>INF-1</v>
          </cell>
          <cell r="H94" t="str">
            <v>ATEN82</v>
          </cell>
          <cell r="I94">
            <v>1052.6</v>
          </cell>
        </row>
        <row r="95">
          <cell r="E95">
            <v>9165</v>
          </cell>
          <cell r="F95" t="str">
            <v>RICO Roger</v>
          </cell>
          <cell r="G95" t="str">
            <v>INF-1</v>
          </cell>
          <cell r="H95" t="str">
            <v>LLUÏSOS</v>
          </cell>
          <cell r="I95">
            <v>686.48</v>
          </cell>
        </row>
        <row r="96">
          <cell r="E96">
            <v>8031</v>
          </cell>
          <cell r="F96" t="str">
            <v>MARCELLO Manuel</v>
          </cell>
          <cell r="G96" t="str">
            <v>JUV-2</v>
          </cell>
          <cell r="H96" t="str">
            <v>ICELAND ELS 8</v>
          </cell>
          <cell r="I96">
            <v>1399.8</v>
          </cell>
        </row>
        <row r="97">
          <cell r="E97">
            <v>10177</v>
          </cell>
          <cell r="F97" t="str">
            <v>GARRIDO Martí</v>
          </cell>
          <cell r="G97" t="str">
            <v>ALE-1</v>
          </cell>
          <cell r="H97" t="str">
            <v>VIC</v>
          </cell>
          <cell r="I97">
            <v>1376.7</v>
          </cell>
        </row>
        <row r="98">
          <cell r="E98">
            <v>9026</v>
          </cell>
          <cell r="F98" t="str">
            <v>MORENO Pol</v>
          </cell>
          <cell r="G98" t="str">
            <v>ALE-2</v>
          </cell>
          <cell r="H98" t="str">
            <v>RIPOLLET</v>
          </cell>
          <cell r="I98">
            <v>1324.7</v>
          </cell>
        </row>
        <row r="99">
          <cell r="E99">
            <v>5955</v>
          </cell>
          <cell r="F99" t="str">
            <v>MUNNE Mariona</v>
          </cell>
          <cell r="G99" t="str">
            <v>ALE-1</v>
          </cell>
          <cell r="H99" t="str">
            <v>STCUGAT</v>
          </cell>
          <cell r="I99">
            <v>1311.8</v>
          </cell>
        </row>
        <row r="100">
          <cell r="E100">
            <v>8877</v>
          </cell>
          <cell r="F100" t="str">
            <v>VELEZ Oriol</v>
          </cell>
          <cell r="G100" t="str">
            <v>JUV-1</v>
          </cell>
          <cell r="H100" t="str">
            <v>LLUÏSOS</v>
          </cell>
          <cell r="I100">
            <v>1195.1</v>
          </cell>
        </row>
        <row r="101">
          <cell r="E101">
            <v>8592</v>
          </cell>
          <cell r="F101" t="str">
            <v>LARRUBIA Raquel</v>
          </cell>
          <cell r="G101" t="str">
            <v>ALE-1</v>
          </cell>
          <cell r="H101" t="str">
            <v>VIC</v>
          </cell>
          <cell r="I101">
            <v>1161.2</v>
          </cell>
        </row>
        <row r="102">
          <cell r="E102">
            <v>8085</v>
          </cell>
          <cell r="F102" t="str">
            <v>RAMIREZ Sergi</v>
          </cell>
          <cell r="G102" t="str">
            <v>JUV-1</v>
          </cell>
          <cell r="H102" t="str">
            <v>VILANOVA</v>
          </cell>
          <cell r="I102">
            <v>1151.1</v>
          </cell>
        </row>
        <row r="103">
          <cell r="E103">
            <v>8863</v>
          </cell>
          <cell r="F103" t="str">
            <v>GIL Marcel</v>
          </cell>
          <cell r="G103" t="str">
            <v>JUV-1</v>
          </cell>
          <cell r="H103" t="str">
            <v>LLUÏSOS</v>
          </cell>
          <cell r="I103">
            <v>1119.5</v>
          </cell>
        </row>
        <row r="104">
          <cell r="E104">
            <v>8974</v>
          </cell>
          <cell r="F104" t="str">
            <v>FERNANDEZ Oriol</v>
          </cell>
          <cell r="G104" t="str">
            <v>ALE-1</v>
          </cell>
          <cell r="H104" t="str">
            <v>HOSPIT</v>
          </cell>
          <cell r="I104">
            <v>1109.1799999999998</v>
          </cell>
        </row>
        <row r="105">
          <cell r="E105">
            <v>9025</v>
          </cell>
          <cell r="F105" t="str">
            <v>RICART Roger</v>
          </cell>
          <cell r="G105" t="str">
            <v>ALE-2</v>
          </cell>
          <cell r="H105" t="str">
            <v>RIPOLLET</v>
          </cell>
          <cell r="I105">
            <v>1095.63</v>
          </cell>
        </row>
        <row r="106">
          <cell r="E106">
            <v>10286</v>
          </cell>
          <cell r="F106" t="str">
            <v>RUESCAS David</v>
          </cell>
          <cell r="G106" t="str">
            <v>INF-2</v>
          </cell>
          <cell r="H106" t="str">
            <v>EUROCLIMA BDN</v>
          </cell>
          <cell r="I106">
            <v>1078.6</v>
          </cell>
        </row>
        <row r="107">
          <cell r="E107">
            <v>8502</v>
          </cell>
          <cell r="F107" t="str">
            <v>PLANA Pep</v>
          </cell>
          <cell r="G107" t="str">
            <v>JUV-2</v>
          </cell>
          <cell r="H107" t="str">
            <v>SALLENT</v>
          </cell>
          <cell r="I107">
            <v>1022.3</v>
          </cell>
        </row>
        <row r="108">
          <cell r="E108">
            <v>9169</v>
          </cell>
          <cell r="F108" t="str">
            <v>RODRIGUEZ Octavio</v>
          </cell>
          <cell r="G108" t="str">
            <v>INF-1</v>
          </cell>
          <cell r="H108" t="str">
            <v>LLUÏSOS</v>
          </cell>
          <cell r="I108">
            <v>1003.2499999999999</v>
          </cell>
        </row>
        <row r="109">
          <cell r="E109">
            <v>9145</v>
          </cell>
          <cell r="F109" t="str">
            <v>OBIOLS Pol</v>
          </cell>
          <cell r="G109" t="str">
            <v>ALE-1</v>
          </cell>
          <cell r="H109" t="str">
            <v>ATEN82</v>
          </cell>
          <cell r="I109">
            <v>998.9000000000001</v>
          </cell>
        </row>
        <row r="110">
          <cell r="E110">
            <v>8657</v>
          </cell>
          <cell r="F110" t="str">
            <v>GARCIA Xavier</v>
          </cell>
          <cell r="G110" t="str">
            <v>INF-2</v>
          </cell>
          <cell r="H110" t="str">
            <v>CNSABA</v>
          </cell>
          <cell r="I110">
            <v>960.6</v>
          </cell>
        </row>
        <row r="111">
          <cell r="E111">
            <v>5286</v>
          </cell>
          <cell r="F111" t="str">
            <v>OLIVA Albert</v>
          </cell>
          <cell r="G111" t="str">
            <v>INF-2</v>
          </cell>
          <cell r="H111" t="str">
            <v>RODA</v>
          </cell>
          <cell r="I111">
            <v>942.68</v>
          </cell>
        </row>
        <row r="112">
          <cell r="E112">
            <v>6564</v>
          </cell>
          <cell r="F112" t="str">
            <v>ENCUENTRA Samuel</v>
          </cell>
          <cell r="G112" t="str">
            <v>JUV-1</v>
          </cell>
          <cell r="H112" t="str">
            <v>VILANOVA</v>
          </cell>
          <cell r="I112">
            <v>906.6000000000001</v>
          </cell>
        </row>
        <row r="113">
          <cell r="E113">
            <v>8499</v>
          </cell>
          <cell r="F113" t="str">
            <v>ESTRUCH Amanel</v>
          </cell>
          <cell r="G113" t="str">
            <v>JUV-2</v>
          </cell>
          <cell r="H113" t="str">
            <v>SALLENT</v>
          </cell>
          <cell r="I113">
            <v>899.9000000000001</v>
          </cell>
        </row>
        <row r="114">
          <cell r="E114">
            <v>7873</v>
          </cell>
          <cell r="F114" t="str">
            <v>CABALLERO Pol</v>
          </cell>
          <cell r="G114" t="str">
            <v>ALE-1</v>
          </cell>
          <cell r="H114" t="str">
            <v>SALLENT</v>
          </cell>
          <cell r="I114">
            <v>897.26</v>
          </cell>
        </row>
        <row r="115">
          <cell r="E115">
            <v>8868</v>
          </cell>
          <cell r="F115" t="str">
            <v>COSTA Oriol</v>
          </cell>
          <cell r="G115" t="str">
            <v>ALE-1</v>
          </cell>
          <cell r="H115" t="str">
            <v>R.ELISENDA</v>
          </cell>
          <cell r="I115">
            <v>884.6800000000001</v>
          </cell>
        </row>
        <row r="116">
          <cell r="E116">
            <v>8893</v>
          </cell>
          <cell r="F116" t="str">
            <v>GUTIERREZ Gerard</v>
          </cell>
          <cell r="G116" t="str">
            <v>INF-1</v>
          </cell>
          <cell r="H116" t="str">
            <v>VIC</v>
          </cell>
          <cell r="I116">
            <v>863.3000000000001</v>
          </cell>
        </row>
        <row r="117">
          <cell r="E117">
            <v>10297</v>
          </cell>
          <cell r="F117" t="str">
            <v>MOTTAHEDEH Olinga</v>
          </cell>
          <cell r="G117" t="str">
            <v>INF-1</v>
          </cell>
          <cell r="H117" t="str">
            <v>LLUÏSOS</v>
          </cell>
          <cell r="I117">
            <v>669.54</v>
          </cell>
        </row>
        <row r="118">
          <cell r="E118">
            <v>5949</v>
          </cell>
          <cell r="F118" t="str">
            <v>COROMINA Hector</v>
          </cell>
          <cell r="G118" t="str">
            <v>ALE-2</v>
          </cell>
          <cell r="H118" t="str">
            <v>LLUÏSOS</v>
          </cell>
          <cell r="I118">
            <v>660.97</v>
          </cell>
        </row>
        <row r="119">
          <cell r="E119">
            <v>10447</v>
          </cell>
          <cell r="F119" t="str">
            <v>RODON Arnau</v>
          </cell>
          <cell r="G119" t="str">
            <v>INF-1</v>
          </cell>
          <cell r="H119" t="str">
            <v>MATARO</v>
          </cell>
          <cell r="I119">
            <v>609.29</v>
          </cell>
        </row>
        <row r="120">
          <cell r="E120">
            <v>8876</v>
          </cell>
          <cell r="F120" t="str">
            <v>MUÑOZ Eloi</v>
          </cell>
          <cell r="G120" t="str">
            <v>INF-2</v>
          </cell>
          <cell r="H120" t="str">
            <v>LLUÏSOS</v>
          </cell>
          <cell r="I120">
            <v>1101.25</v>
          </cell>
        </row>
        <row r="121">
          <cell r="E121">
            <v>8566</v>
          </cell>
          <cell r="F121" t="str">
            <v>TARRAGA Alvaro</v>
          </cell>
          <cell r="G121" t="str">
            <v>JUV-1</v>
          </cell>
          <cell r="H121" t="str">
            <v>PREMIA</v>
          </cell>
          <cell r="I121">
            <v>826.75</v>
          </cell>
        </row>
        <row r="122">
          <cell r="E122">
            <v>6651</v>
          </cell>
          <cell r="F122" t="str">
            <v>LOPEZ Ona</v>
          </cell>
          <cell r="G122" t="str">
            <v>JUV-2</v>
          </cell>
          <cell r="H122" t="str">
            <v>HOSPIT</v>
          </cell>
          <cell r="I122">
            <v>761.45</v>
          </cell>
        </row>
        <row r="123">
          <cell r="E123">
            <v>8373</v>
          </cell>
          <cell r="F123" t="str">
            <v>PINEDA Carla</v>
          </cell>
          <cell r="G123" t="str">
            <v>INF-1</v>
          </cell>
          <cell r="H123" t="str">
            <v>ESPARREGU.</v>
          </cell>
          <cell r="I123">
            <v>751.76</v>
          </cell>
        </row>
        <row r="124">
          <cell r="E124">
            <v>8251</v>
          </cell>
          <cell r="F124" t="str">
            <v>MACH Jeroni</v>
          </cell>
          <cell r="G124" t="str">
            <v>JUV-1</v>
          </cell>
          <cell r="H124" t="str">
            <v>LLUÏSOS</v>
          </cell>
          <cell r="I124">
            <v>748.75</v>
          </cell>
        </row>
        <row r="125">
          <cell r="E125">
            <v>8640</v>
          </cell>
          <cell r="F125" t="str">
            <v>BUENO Marina</v>
          </cell>
          <cell r="G125" t="str">
            <v>ALE-2</v>
          </cell>
          <cell r="H125" t="str">
            <v>FALCONS</v>
          </cell>
          <cell r="I125">
            <v>709.8500000000001</v>
          </cell>
        </row>
        <row r="126">
          <cell r="E126">
            <v>10445</v>
          </cell>
          <cell r="F126" t="str">
            <v>PACAREU Aleix</v>
          </cell>
          <cell r="G126" t="str">
            <v>ALE-1</v>
          </cell>
          <cell r="H126" t="str">
            <v>MATARO</v>
          </cell>
          <cell r="I126">
            <v>695.85</v>
          </cell>
        </row>
        <row r="127">
          <cell r="E127">
            <v>7943</v>
          </cell>
          <cell r="F127" t="str">
            <v>KREMEN Lara</v>
          </cell>
          <cell r="G127" t="str">
            <v>ALE-1</v>
          </cell>
          <cell r="H127" t="str">
            <v>PREMIA</v>
          </cell>
          <cell r="I127">
            <v>690.04</v>
          </cell>
        </row>
        <row r="128">
          <cell r="E128">
            <v>9031</v>
          </cell>
          <cell r="F128" t="str">
            <v>PEÑARANDO Marta</v>
          </cell>
          <cell r="G128" t="str">
            <v>INF-2</v>
          </cell>
          <cell r="H128" t="str">
            <v>RIPOLLET</v>
          </cell>
          <cell r="I128">
            <v>669.69</v>
          </cell>
        </row>
        <row r="129">
          <cell r="E129">
            <v>8399</v>
          </cell>
          <cell r="F129" t="str">
            <v>PINEDA Sergi</v>
          </cell>
          <cell r="G129" t="str">
            <v>JUV-1</v>
          </cell>
          <cell r="H129" t="str">
            <v>ESPARREGU.</v>
          </cell>
          <cell r="I129">
            <v>653.7799999999999</v>
          </cell>
        </row>
        <row r="130">
          <cell r="E130">
            <v>8644</v>
          </cell>
          <cell r="F130" t="str">
            <v>SANCHEZ Biel</v>
          </cell>
          <cell r="G130" t="str">
            <v>ALE-1</v>
          </cell>
          <cell r="H130" t="str">
            <v>ICELAND ELS 8</v>
          </cell>
          <cell r="I130">
            <v>646.0600000000001</v>
          </cell>
        </row>
        <row r="131">
          <cell r="E131">
            <v>6637</v>
          </cell>
          <cell r="F131" t="str">
            <v>JIMENEZ Francisco Manuel</v>
          </cell>
          <cell r="G131" t="str">
            <v>JUV-2</v>
          </cell>
          <cell r="H131" t="str">
            <v>CASTELLDEFELS</v>
          </cell>
          <cell r="I131">
            <v>620.95</v>
          </cell>
        </row>
        <row r="132">
          <cell r="E132">
            <v>10393</v>
          </cell>
          <cell r="F132" t="str">
            <v>MILLAN Jan</v>
          </cell>
          <cell r="G132" t="str">
            <v>JUV-1</v>
          </cell>
          <cell r="H132" t="str">
            <v>EUROCLIMA BDN</v>
          </cell>
          <cell r="I132">
            <v>599.3800000000001</v>
          </cell>
        </row>
        <row r="133">
          <cell r="E133">
            <v>7032</v>
          </cell>
          <cell r="F133" t="str">
            <v>PIERA Pol</v>
          </cell>
          <cell r="G133" t="str">
            <v>ALE-2</v>
          </cell>
          <cell r="H133" t="str">
            <v>R.ELISENDA</v>
          </cell>
          <cell r="I133">
            <v>563.1</v>
          </cell>
        </row>
        <row r="134">
          <cell r="E134">
            <v>9170</v>
          </cell>
          <cell r="F134" t="str">
            <v>MONZONIS Jofre</v>
          </cell>
          <cell r="G134" t="str">
            <v>JUV-1</v>
          </cell>
          <cell r="H134" t="str">
            <v>R.ELISENDA</v>
          </cell>
          <cell r="I134">
            <v>559.96</v>
          </cell>
        </row>
        <row r="135">
          <cell r="E135">
            <v>5954</v>
          </cell>
          <cell r="F135" t="str">
            <v>MUNNE Laia</v>
          </cell>
          <cell r="G135" t="str">
            <v>ALE-1</v>
          </cell>
          <cell r="H135" t="str">
            <v>STCUGAT</v>
          </cell>
          <cell r="I135">
            <v>499.98</v>
          </cell>
        </row>
        <row r="136">
          <cell r="E136">
            <v>7731</v>
          </cell>
          <cell r="F136" t="str">
            <v>MOSCOSO Camila Renata</v>
          </cell>
          <cell r="G136" t="str">
            <v>BEN-2</v>
          </cell>
          <cell r="H136" t="str">
            <v>OLESA</v>
          </cell>
          <cell r="I136">
            <v>486.33000000000004</v>
          </cell>
        </row>
        <row r="137">
          <cell r="E137">
            <v>8620</v>
          </cell>
          <cell r="F137" t="str">
            <v>TORRES Noel</v>
          </cell>
          <cell r="G137" t="str">
            <v>JUV-1</v>
          </cell>
          <cell r="H137" t="str">
            <v>VILANOVA</v>
          </cell>
          <cell r="I137">
            <v>478.03000000000003</v>
          </cell>
        </row>
        <row r="138">
          <cell r="E138">
            <v>7608</v>
          </cell>
          <cell r="F138" t="str">
            <v>MANZANEQUE Ruben</v>
          </cell>
          <cell r="G138" t="str">
            <v>JUV-1</v>
          </cell>
          <cell r="H138" t="str">
            <v>ESPARREGU.</v>
          </cell>
          <cell r="I138">
            <v>453.09</v>
          </cell>
        </row>
        <row r="139">
          <cell r="E139">
            <v>8178</v>
          </cell>
          <cell r="F139" t="str">
            <v>MARTÍNEZ Alex</v>
          </cell>
          <cell r="G139" t="str">
            <v>INF-1</v>
          </cell>
          <cell r="H139" t="str">
            <v>CALELLA</v>
          </cell>
          <cell r="I139">
            <v>434.93</v>
          </cell>
        </row>
        <row r="140">
          <cell r="E140">
            <v>10122</v>
          </cell>
          <cell r="F140" t="str">
            <v>PEREZ Andrea</v>
          </cell>
          <cell r="G140" t="str">
            <v>JUV-1</v>
          </cell>
          <cell r="H140" t="str">
            <v>ESPARREGU.</v>
          </cell>
          <cell r="I140">
            <v>399.99</v>
          </cell>
        </row>
        <row r="141">
          <cell r="E141">
            <v>10533</v>
          </cell>
          <cell r="F141" t="str">
            <v>MARTOS Adrián</v>
          </cell>
          <cell r="G141" t="str">
            <v>JUV-2</v>
          </cell>
          <cell r="H141" t="str">
            <v>EUROCLIMA BDN</v>
          </cell>
          <cell r="I141">
            <v>378.7</v>
          </cell>
        </row>
        <row r="142">
          <cell r="E142">
            <v>7727</v>
          </cell>
          <cell r="F142" t="str">
            <v>VIVÓ Oriol</v>
          </cell>
          <cell r="G142" t="str">
            <v>JUV-3</v>
          </cell>
          <cell r="H142" t="str">
            <v>OLESA</v>
          </cell>
          <cell r="I142">
            <v>317</v>
          </cell>
        </row>
        <row r="143">
          <cell r="E143">
            <v>6489</v>
          </cell>
          <cell r="F143" t="str">
            <v>HIGUERAS Julia</v>
          </cell>
          <cell r="G143" t="str">
            <v>INF-2</v>
          </cell>
          <cell r="H143" t="str">
            <v>MATARO</v>
          </cell>
          <cell r="I143">
            <v>296.20000000000005</v>
          </cell>
        </row>
        <row r="144">
          <cell r="E144">
            <v>8816</v>
          </cell>
          <cell r="F144" t="str">
            <v>ROCA Biel</v>
          </cell>
          <cell r="G144" t="str">
            <v>INF-2</v>
          </cell>
          <cell r="H144" t="str">
            <v>ICELAND ELS 8</v>
          </cell>
          <cell r="I144">
            <v>566.9</v>
          </cell>
        </row>
        <row r="145">
          <cell r="E145">
            <v>8113</v>
          </cell>
          <cell r="F145" t="str">
            <v>GUARCH Alexia</v>
          </cell>
          <cell r="G145" t="str">
            <v>INF-1</v>
          </cell>
          <cell r="H145" t="str">
            <v>ESPARREGU.</v>
          </cell>
          <cell r="I145">
            <v>552.16</v>
          </cell>
        </row>
        <row r="146">
          <cell r="E146">
            <v>7616</v>
          </cell>
          <cell r="F146" t="str">
            <v>CASANOVA Claudia</v>
          </cell>
          <cell r="G146" t="str">
            <v>INF-2</v>
          </cell>
          <cell r="H146" t="str">
            <v>CARDEDEU</v>
          </cell>
          <cell r="I146">
            <v>421.82</v>
          </cell>
        </row>
        <row r="147">
          <cell r="E147">
            <v>10195</v>
          </cell>
          <cell r="F147" t="str">
            <v>NAVARRO Marc</v>
          </cell>
          <cell r="G147" t="str">
            <v>JUV-1</v>
          </cell>
          <cell r="H147" t="str">
            <v>CASTELLDEFELS</v>
          </cell>
          <cell r="I147">
            <v>416.97999999999996</v>
          </cell>
        </row>
        <row r="148">
          <cell r="E148">
            <v>8619</v>
          </cell>
          <cell r="F148" t="str">
            <v>SANZ Aitor</v>
          </cell>
          <cell r="G148" t="str">
            <v>INF-2</v>
          </cell>
          <cell r="H148" t="str">
            <v>ESPARREGU.</v>
          </cell>
          <cell r="I148">
            <v>374.96</v>
          </cell>
        </row>
        <row r="149">
          <cell r="E149">
            <v>6383</v>
          </cell>
          <cell r="F149" t="str">
            <v>GIMENO Irina</v>
          </cell>
          <cell r="G149" t="str">
            <v>PRE-0</v>
          </cell>
          <cell r="H149" t="str">
            <v>VIC</v>
          </cell>
          <cell r="I149">
            <v>374.61</v>
          </cell>
        </row>
        <row r="150">
          <cell r="E150">
            <v>10139</v>
          </cell>
          <cell r="F150" t="str">
            <v>HUERTAS Bruno</v>
          </cell>
          <cell r="G150" t="str">
            <v>BEN-2</v>
          </cell>
          <cell r="H150" t="str">
            <v>STCUGAT</v>
          </cell>
          <cell r="I150">
            <v>373.75</v>
          </cell>
        </row>
        <row r="151">
          <cell r="E151">
            <v>7919</v>
          </cell>
          <cell r="F151" t="str">
            <v>GARCIA Enrique</v>
          </cell>
          <cell r="G151" t="str">
            <v>JUV-2</v>
          </cell>
          <cell r="H151" t="str">
            <v>R.ELISENDA</v>
          </cell>
          <cell r="I151">
            <v>357.16999999999996</v>
          </cell>
        </row>
        <row r="152">
          <cell r="E152">
            <v>8520</v>
          </cell>
          <cell r="F152" t="str">
            <v>GUZMÁN Arnau</v>
          </cell>
          <cell r="G152" t="str">
            <v>ALE-2</v>
          </cell>
          <cell r="H152" t="str">
            <v>CASTELLDEFELS</v>
          </cell>
          <cell r="I152">
            <v>352.27000000000004</v>
          </cell>
        </row>
        <row r="153">
          <cell r="E153">
            <v>8067</v>
          </cell>
          <cell r="F153" t="str">
            <v>HIDALGO Hernan</v>
          </cell>
          <cell r="G153" t="str">
            <v>JUV-1</v>
          </cell>
          <cell r="H153" t="str">
            <v>ATEN82</v>
          </cell>
          <cell r="I153">
            <v>348.4</v>
          </cell>
        </row>
        <row r="154">
          <cell r="E154">
            <v>10389</v>
          </cell>
          <cell r="F154" t="str">
            <v>CABUS Adria</v>
          </cell>
          <cell r="G154" t="str">
            <v>INF-2</v>
          </cell>
          <cell r="H154" t="str">
            <v>ESPARREGU.</v>
          </cell>
          <cell r="I154">
            <v>324.46</v>
          </cell>
        </row>
        <row r="155">
          <cell r="E155">
            <v>8493</v>
          </cell>
          <cell r="F155" t="str">
            <v>RUIZ Jordi</v>
          </cell>
          <cell r="G155" t="str">
            <v>ALE-2</v>
          </cell>
          <cell r="H155" t="str">
            <v>INDEPEN</v>
          </cell>
          <cell r="I155">
            <v>322.33</v>
          </cell>
        </row>
        <row r="156">
          <cell r="E156">
            <v>10298</v>
          </cell>
          <cell r="F156" t="str">
            <v>RODRÍGUEZ Gabriel</v>
          </cell>
          <cell r="G156" t="str">
            <v>ALE-2</v>
          </cell>
          <cell r="H156" t="str">
            <v>LLUÏSOS</v>
          </cell>
          <cell r="I156">
            <v>317.65999999999997</v>
          </cell>
        </row>
        <row r="157">
          <cell r="E157">
            <v>8570</v>
          </cell>
          <cell r="F157" t="str">
            <v>PEREZ Silvia</v>
          </cell>
          <cell r="G157" t="str">
            <v>JUV-1</v>
          </cell>
          <cell r="H157" t="str">
            <v>PREMIA</v>
          </cell>
          <cell r="I157">
            <v>313.67</v>
          </cell>
        </row>
        <row r="158">
          <cell r="E158">
            <v>6416</v>
          </cell>
          <cell r="F158" t="str">
            <v>MOYA Carlos</v>
          </cell>
          <cell r="G158" t="str">
            <v>JUV-1</v>
          </cell>
          <cell r="H158" t="str">
            <v>OLESA</v>
          </cell>
          <cell r="I158">
            <v>304.73999999999995</v>
          </cell>
        </row>
        <row r="159">
          <cell r="E159">
            <v>10034</v>
          </cell>
          <cell r="F159" t="str">
            <v>MIGUELES María</v>
          </cell>
          <cell r="G159" t="str">
            <v>ALE-2</v>
          </cell>
          <cell r="H159" t="str">
            <v>AMICS</v>
          </cell>
          <cell r="I159">
            <v>276.27</v>
          </cell>
        </row>
        <row r="160">
          <cell r="E160">
            <v>10730</v>
          </cell>
          <cell r="F160" t="str">
            <v>MONTAVEZ Alex</v>
          </cell>
          <cell r="G160" t="str">
            <v>INF-1</v>
          </cell>
          <cell r="H160" t="str">
            <v>POBLENOU</v>
          </cell>
          <cell r="I160">
            <v>272.96</v>
          </cell>
        </row>
        <row r="161">
          <cell r="E161">
            <v>7745</v>
          </cell>
          <cell r="F161" t="str">
            <v>GARCIA David</v>
          </cell>
          <cell r="G161" t="str">
            <v>JUV-3</v>
          </cell>
          <cell r="H161" t="str">
            <v>CONGRES</v>
          </cell>
          <cell r="I161">
            <v>251.25</v>
          </cell>
        </row>
        <row r="162">
          <cell r="E162">
            <v>6391</v>
          </cell>
          <cell r="F162" t="str">
            <v>PAREDES Ferran</v>
          </cell>
          <cell r="G162" t="str">
            <v>BEN-2</v>
          </cell>
          <cell r="H162" t="str">
            <v>INDEPEN</v>
          </cell>
          <cell r="I162">
            <v>233.58</v>
          </cell>
        </row>
        <row r="163">
          <cell r="E163">
            <v>10534</v>
          </cell>
          <cell r="F163" t="str">
            <v>MARTOS Mario</v>
          </cell>
          <cell r="G163" t="str">
            <v>JUV-1</v>
          </cell>
          <cell r="H163" t="str">
            <v>EUROCLIMA BDN</v>
          </cell>
          <cell r="I163">
            <v>228.51</v>
          </cell>
        </row>
        <row r="164">
          <cell r="E164">
            <v>7112</v>
          </cell>
          <cell r="F164" t="str">
            <v>OMS Marti</v>
          </cell>
          <cell r="G164" t="str">
            <v>INF-2</v>
          </cell>
          <cell r="H164" t="str">
            <v>CNSABA</v>
          </cell>
          <cell r="I164">
            <v>220.05</v>
          </cell>
        </row>
        <row r="165">
          <cell r="E165">
            <v>11384</v>
          </cell>
          <cell r="F165" t="str">
            <v>SANCHEZ Carlo</v>
          </cell>
          <cell r="G165" t="str">
            <v>INF-2</v>
          </cell>
          <cell r="H165" t="str">
            <v>STCUGAT</v>
          </cell>
          <cell r="I165">
            <v>199.15</v>
          </cell>
        </row>
        <row r="166">
          <cell r="E166">
            <v>7744</v>
          </cell>
          <cell r="F166" t="str">
            <v>GARCIA Eduardo</v>
          </cell>
          <cell r="G166" t="str">
            <v>JUV-3</v>
          </cell>
          <cell r="H166" t="str">
            <v>CONGRES</v>
          </cell>
          <cell r="I166">
            <v>194.43</v>
          </cell>
        </row>
        <row r="167">
          <cell r="E167">
            <v>11768</v>
          </cell>
          <cell r="F167" t="str">
            <v>VASO Sebastian</v>
          </cell>
          <cell r="G167" t="str">
            <v>JUV-1</v>
          </cell>
          <cell r="H167" t="str">
            <v>R.ELISENDA</v>
          </cell>
          <cell r="I167">
            <v>143.14999999999998</v>
          </cell>
        </row>
        <row r="168">
          <cell r="E168">
            <v>8690</v>
          </cell>
          <cell r="F168" t="str">
            <v>HARO Gerard</v>
          </cell>
          <cell r="G168" t="str">
            <v>JUV-1</v>
          </cell>
          <cell r="H168" t="str">
            <v>OLESA</v>
          </cell>
          <cell r="I168">
            <v>327.24</v>
          </cell>
        </row>
        <row r="169">
          <cell r="E169">
            <v>8888</v>
          </cell>
          <cell r="F169" t="str">
            <v>MORELL Biel</v>
          </cell>
          <cell r="G169" t="str">
            <v>INF-1</v>
          </cell>
          <cell r="H169" t="str">
            <v>VIC</v>
          </cell>
          <cell r="I169">
            <v>308.53000000000003</v>
          </cell>
        </row>
        <row r="170">
          <cell r="E170">
            <v>8553</v>
          </cell>
          <cell r="F170" t="str">
            <v>MÜLLER Àlex</v>
          </cell>
          <cell r="G170" t="str">
            <v>INF-2</v>
          </cell>
          <cell r="H170" t="str">
            <v>HORTA</v>
          </cell>
          <cell r="I170">
            <v>288.13</v>
          </cell>
        </row>
        <row r="171">
          <cell r="E171">
            <v>10196</v>
          </cell>
          <cell r="F171" t="str">
            <v>HEREDIA Roger</v>
          </cell>
          <cell r="G171" t="str">
            <v>INF-1</v>
          </cell>
          <cell r="H171" t="str">
            <v>CASTELLDEFELS</v>
          </cell>
          <cell r="I171">
            <v>282.86</v>
          </cell>
        </row>
        <row r="172">
          <cell r="E172">
            <v>8563</v>
          </cell>
          <cell r="F172" t="str">
            <v>LLINARES Xavier</v>
          </cell>
          <cell r="G172" t="str">
            <v>INF-2</v>
          </cell>
          <cell r="H172" t="str">
            <v>PREMIA</v>
          </cell>
          <cell r="I172">
            <v>255.42000000000002</v>
          </cell>
        </row>
        <row r="173">
          <cell r="E173">
            <v>9108</v>
          </cell>
          <cell r="F173" t="str">
            <v>GUINJOAN Biel</v>
          </cell>
          <cell r="G173" t="str">
            <v>JUV-1</v>
          </cell>
          <cell r="H173" t="str">
            <v>R.ELISENDA</v>
          </cell>
          <cell r="I173">
            <v>246.64</v>
          </cell>
        </row>
        <row r="174">
          <cell r="E174">
            <v>8568</v>
          </cell>
          <cell r="F174" t="str">
            <v>RODA Martí</v>
          </cell>
          <cell r="G174" t="str">
            <v>INF-2</v>
          </cell>
          <cell r="H174" t="str">
            <v>PREMIA</v>
          </cell>
          <cell r="I174">
            <v>234.45999999999998</v>
          </cell>
        </row>
        <row r="175">
          <cell r="E175">
            <v>10123</v>
          </cell>
          <cell r="F175" t="str">
            <v>FERRER Bernat</v>
          </cell>
          <cell r="G175" t="str">
            <v>INF-1</v>
          </cell>
          <cell r="H175" t="str">
            <v>STCUGAT</v>
          </cell>
          <cell r="I175">
            <v>231.48</v>
          </cell>
        </row>
        <row r="176">
          <cell r="E176">
            <v>10666</v>
          </cell>
          <cell r="F176" t="str">
            <v>BERENGUERAS Aleix</v>
          </cell>
          <cell r="G176" t="str">
            <v>INF-1</v>
          </cell>
          <cell r="H176" t="str">
            <v>STCUGAT</v>
          </cell>
          <cell r="I176">
            <v>208</v>
          </cell>
        </row>
        <row r="177">
          <cell r="E177">
            <v>7783</v>
          </cell>
          <cell r="F177" t="str">
            <v>CASES Alex</v>
          </cell>
          <cell r="G177" t="str">
            <v>ALE-2</v>
          </cell>
          <cell r="H177" t="str">
            <v>EUROCLIMA BDN</v>
          </cell>
          <cell r="I177">
            <v>203.74</v>
          </cell>
        </row>
        <row r="178">
          <cell r="E178">
            <v>7618</v>
          </cell>
          <cell r="F178" t="str">
            <v>GUINART Joel</v>
          </cell>
          <cell r="G178" t="str">
            <v>BEN-2</v>
          </cell>
          <cell r="H178" t="str">
            <v>STCUGAT</v>
          </cell>
          <cell r="I178">
            <v>199.76</v>
          </cell>
        </row>
        <row r="179">
          <cell r="E179">
            <v>7476</v>
          </cell>
          <cell r="F179" t="str">
            <v>TRIGO Gerard</v>
          </cell>
          <cell r="G179" t="str">
            <v>ALE-1</v>
          </cell>
          <cell r="H179" t="str">
            <v>ICELAND ELS 8</v>
          </cell>
          <cell r="I179">
            <v>197.81</v>
          </cell>
        </row>
        <row r="180">
          <cell r="E180">
            <v>9238</v>
          </cell>
          <cell r="F180" t="str">
            <v>MARTINEZ Meritxell</v>
          </cell>
          <cell r="G180" t="str">
            <v>INF-2</v>
          </cell>
          <cell r="H180" t="str">
            <v>R.ELISENDA</v>
          </cell>
          <cell r="I180">
            <v>180.68</v>
          </cell>
        </row>
        <row r="181">
          <cell r="E181">
            <v>6848</v>
          </cell>
          <cell r="F181" t="str">
            <v>RODRIGUEZ David</v>
          </cell>
          <cell r="G181" t="str">
            <v>INF-1</v>
          </cell>
          <cell r="H181" t="str">
            <v>CARDEDEU</v>
          </cell>
          <cell r="I181">
            <v>179.43000000000006</v>
          </cell>
        </row>
        <row r="182">
          <cell r="E182">
            <v>10145</v>
          </cell>
          <cell r="F182" t="str">
            <v>BETETA Miquel</v>
          </cell>
          <cell r="G182" t="str">
            <v>INF-1</v>
          </cell>
          <cell r="H182" t="str">
            <v>STCUGAT</v>
          </cell>
          <cell r="I182">
            <v>163.25</v>
          </cell>
        </row>
        <row r="183">
          <cell r="E183">
            <v>11211</v>
          </cell>
          <cell r="F183" t="str">
            <v>ALSINA Iu</v>
          </cell>
          <cell r="G183" t="str">
            <v>INF-2</v>
          </cell>
          <cell r="H183" t="str">
            <v>LLUÏSOS</v>
          </cell>
          <cell r="I183">
            <v>163</v>
          </cell>
        </row>
        <row r="184">
          <cell r="E184">
            <v>9141</v>
          </cell>
          <cell r="F184" t="str">
            <v>FORES Joan</v>
          </cell>
          <cell r="G184" t="str">
            <v>JUV-2</v>
          </cell>
          <cell r="H184" t="str">
            <v>LLUÏSOS</v>
          </cell>
          <cell r="I184">
            <v>157.8</v>
          </cell>
        </row>
        <row r="185">
          <cell r="E185">
            <v>7541</v>
          </cell>
          <cell r="F185" t="str">
            <v>ESPINOSA Alex</v>
          </cell>
          <cell r="G185" t="str">
            <v>JUV-2</v>
          </cell>
          <cell r="H185" t="str">
            <v>ATEN82</v>
          </cell>
          <cell r="I185">
            <v>150.7</v>
          </cell>
        </row>
        <row r="186">
          <cell r="E186">
            <v>8531</v>
          </cell>
          <cell r="F186" t="str">
            <v>LOPEZ Daniel</v>
          </cell>
          <cell r="G186" t="str">
            <v>ALE-2</v>
          </cell>
          <cell r="H186" t="str">
            <v>LA UNIÓ</v>
          </cell>
          <cell r="I186">
            <v>141.81000000000003</v>
          </cell>
        </row>
        <row r="187">
          <cell r="E187">
            <v>6549</v>
          </cell>
          <cell r="F187" t="str">
            <v>CANTON Bruno</v>
          </cell>
          <cell r="G187" t="str">
            <v>ALE-2</v>
          </cell>
          <cell r="H187" t="str">
            <v>HOSPIT</v>
          </cell>
          <cell r="I187">
            <v>141.54000000000002</v>
          </cell>
        </row>
        <row r="188">
          <cell r="E188">
            <v>7146</v>
          </cell>
          <cell r="F188" t="str">
            <v>CRUZ Alejandro</v>
          </cell>
          <cell r="G188" t="str">
            <v>INF-2</v>
          </cell>
          <cell r="H188" t="str">
            <v>FALCONS</v>
          </cell>
          <cell r="I188">
            <v>136.92000000000002</v>
          </cell>
        </row>
        <row r="189">
          <cell r="E189">
            <v>10229</v>
          </cell>
          <cell r="F189" t="str">
            <v>MARTI Eric</v>
          </cell>
          <cell r="G189" t="str">
            <v>INF-2</v>
          </cell>
          <cell r="H189" t="str">
            <v>ATEN82</v>
          </cell>
          <cell r="I189">
            <v>134.03</v>
          </cell>
        </row>
        <row r="190">
          <cell r="E190">
            <v>7837</v>
          </cell>
          <cell r="F190" t="str">
            <v>VAN Patrik Joan</v>
          </cell>
          <cell r="G190" t="str">
            <v>INF-2</v>
          </cell>
          <cell r="H190" t="str">
            <v>R.ELISENDA</v>
          </cell>
          <cell r="I190">
            <v>125.46</v>
          </cell>
        </row>
        <row r="191">
          <cell r="E191">
            <v>6857</v>
          </cell>
          <cell r="F191" t="str">
            <v>CABOT Gerard</v>
          </cell>
          <cell r="G191" t="str">
            <v>INF-2</v>
          </cell>
          <cell r="H191" t="str">
            <v>LLUÏSOS</v>
          </cell>
          <cell r="I191">
            <v>102.55</v>
          </cell>
        </row>
        <row r="192">
          <cell r="E192">
            <v>10540</v>
          </cell>
          <cell r="F192" t="str">
            <v>FIGOLS Enric</v>
          </cell>
          <cell r="G192" t="str">
            <v>ALE-1</v>
          </cell>
          <cell r="H192" t="str">
            <v>STCUGAT</v>
          </cell>
          <cell r="I192">
            <v>158.26000000000002</v>
          </cell>
        </row>
        <row r="193">
          <cell r="E193">
            <v>7757</v>
          </cell>
          <cell r="F193" t="str">
            <v>CIFUENTES Albert</v>
          </cell>
          <cell r="G193" t="str">
            <v>INF-1</v>
          </cell>
          <cell r="H193" t="str">
            <v>SALLENT</v>
          </cell>
          <cell r="I193">
            <v>157.01</v>
          </cell>
        </row>
        <row r="194">
          <cell r="E194">
            <v>10146</v>
          </cell>
          <cell r="F194" t="str">
            <v>HERMANS Ilko</v>
          </cell>
          <cell r="G194" t="str">
            <v>ALE-2</v>
          </cell>
          <cell r="H194" t="str">
            <v>LLUÏSOS</v>
          </cell>
          <cell r="I194">
            <v>156.64</v>
          </cell>
        </row>
        <row r="195">
          <cell r="E195">
            <v>7369</v>
          </cell>
          <cell r="F195" t="str">
            <v>GRAS Pau</v>
          </cell>
          <cell r="G195" t="str">
            <v>JUV-1</v>
          </cell>
          <cell r="H195" t="str">
            <v>MATARO</v>
          </cell>
          <cell r="I195">
            <v>133.2</v>
          </cell>
        </row>
        <row r="196">
          <cell r="E196">
            <v>6096</v>
          </cell>
          <cell r="F196" t="str">
            <v>POUS Jacob</v>
          </cell>
          <cell r="G196" t="str">
            <v>BEN-2</v>
          </cell>
          <cell r="H196" t="str">
            <v>MATARO</v>
          </cell>
          <cell r="I196">
            <v>125.05</v>
          </cell>
        </row>
        <row r="197">
          <cell r="E197">
            <v>10222</v>
          </cell>
          <cell r="F197" t="str">
            <v>MUÑOZ Miguel</v>
          </cell>
          <cell r="G197" t="str">
            <v>INF-2</v>
          </cell>
          <cell r="H197" t="str">
            <v>CALELLA</v>
          </cell>
          <cell r="I197">
            <v>124.61999999999999</v>
          </cell>
        </row>
        <row r="198">
          <cell r="E198">
            <v>8574</v>
          </cell>
          <cell r="F198" t="str">
            <v>LOPEZ Alex</v>
          </cell>
          <cell r="G198" t="str">
            <v>ALE-1</v>
          </cell>
          <cell r="H198" t="str">
            <v>LA UNIÓ</v>
          </cell>
          <cell r="I198">
            <v>123.38</v>
          </cell>
        </row>
        <row r="199">
          <cell r="E199">
            <v>8722</v>
          </cell>
          <cell r="F199" t="str">
            <v>BACHS Mariona</v>
          </cell>
          <cell r="G199" t="str">
            <v>BEN-2</v>
          </cell>
          <cell r="H199" t="str">
            <v>EUROCLIMA BDN</v>
          </cell>
          <cell r="I199">
            <v>119.63</v>
          </cell>
        </row>
        <row r="200">
          <cell r="E200">
            <v>10342</v>
          </cell>
          <cell r="F200" t="str">
            <v>DUEÑAS Clara</v>
          </cell>
          <cell r="G200" t="str">
            <v>JUV-1</v>
          </cell>
          <cell r="H200" t="str">
            <v>HORTA</v>
          </cell>
          <cell r="I200">
            <v>119.09999999999998</v>
          </cell>
        </row>
        <row r="201">
          <cell r="E201">
            <v>7589</v>
          </cell>
          <cell r="F201" t="str">
            <v>BUENO Poul Ignasi</v>
          </cell>
          <cell r="G201" t="str">
            <v>BEN-2</v>
          </cell>
          <cell r="H201" t="str">
            <v>MASQUEFA</v>
          </cell>
          <cell r="I201">
            <v>118.39000000000001</v>
          </cell>
        </row>
        <row r="202">
          <cell r="E202">
            <v>8150</v>
          </cell>
          <cell r="F202" t="str">
            <v>LANDAJO Eric</v>
          </cell>
          <cell r="G202" t="str">
            <v>INF-1</v>
          </cell>
          <cell r="H202" t="str">
            <v>R.ELISENDA</v>
          </cell>
          <cell r="I202">
            <v>116.85999999999999</v>
          </cell>
        </row>
        <row r="203">
          <cell r="E203">
            <v>7115</v>
          </cell>
          <cell r="F203" t="str">
            <v>ORTUÑO Ferran</v>
          </cell>
          <cell r="G203" t="str">
            <v>JUV-1</v>
          </cell>
          <cell r="H203" t="str">
            <v>FALCONS</v>
          </cell>
          <cell r="I203">
            <v>116.55</v>
          </cell>
        </row>
        <row r="204">
          <cell r="E204">
            <v>9222</v>
          </cell>
          <cell r="F204" t="str">
            <v>ULLOA Ferran</v>
          </cell>
          <cell r="G204" t="str">
            <v>JUV-1</v>
          </cell>
          <cell r="H204" t="str">
            <v>LLUÏSOS</v>
          </cell>
          <cell r="I204">
            <v>113.06</v>
          </cell>
        </row>
        <row r="205">
          <cell r="E205">
            <v>10252</v>
          </cell>
          <cell r="F205" t="str">
            <v>GRANADOS Joel</v>
          </cell>
          <cell r="G205" t="str">
            <v>INF-1</v>
          </cell>
          <cell r="H205" t="str">
            <v>SALLENT</v>
          </cell>
          <cell r="I205">
            <v>111.97</v>
          </cell>
        </row>
        <row r="206">
          <cell r="E206">
            <v>10576</v>
          </cell>
          <cell r="F206" t="str">
            <v>SAURINA Guillem</v>
          </cell>
          <cell r="G206" t="str">
            <v>INF-1</v>
          </cell>
          <cell r="H206" t="str">
            <v>HOSPIT</v>
          </cell>
          <cell r="I206">
            <v>107.47999999999999</v>
          </cell>
        </row>
        <row r="207">
          <cell r="E207">
            <v>8689</v>
          </cell>
          <cell r="F207" t="str">
            <v>SANTOS Daniel</v>
          </cell>
          <cell r="G207" t="str">
            <v>JUV-1</v>
          </cell>
          <cell r="H207" t="str">
            <v>OLESA</v>
          </cell>
          <cell r="I207">
            <v>104.19999999999999</v>
          </cell>
        </row>
        <row r="208">
          <cell r="E208">
            <v>10121</v>
          </cell>
          <cell r="F208" t="str">
            <v>EVANGELISTA Enzo</v>
          </cell>
          <cell r="G208" t="str">
            <v>ALE-2</v>
          </cell>
          <cell r="H208" t="str">
            <v>LLUÏSOS</v>
          </cell>
          <cell r="I208">
            <v>99.13999999999999</v>
          </cell>
        </row>
        <row r="209">
          <cell r="E209">
            <v>7113</v>
          </cell>
          <cell r="F209" t="str">
            <v>MANENT Marti</v>
          </cell>
          <cell r="G209" t="str">
            <v>JUV-1</v>
          </cell>
          <cell r="H209" t="str">
            <v>FALCONS</v>
          </cell>
          <cell r="I209">
            <v>95.5</v>
          </cell>
        </row>
        <row r="210">
          <cell r="E210">
            <v>5917</v>
          </cell>
          <cell r="F210" t="str">
            <v>ISERN Pau</v>
          </cell>
          <cell r="G210" t="str">
            <v>JUV-1</v>
          </cell>
          <cell r="H210" t="str">
            <v>R.ELISENDA</v>
          </cell>
          <cell r="I210">
            <v>86.94999999999999</v>
          </cell>
        </row>
        <row r="211">
          <cell r="E211">
            <v>10510</v>
          </cell>
          <cell r="F211" t="str">
            <v>DARANAS Set</v>
          </cell>
          <cell r="G211" t="str">
            <v>ALE-2</v>
          </cell>
          <cell r="H211" t="str">
            <v>VILANOVA</v>
          </cell>
          <cell r="I211">
            <v>85.94999999999999</v>
          </cell>
        </row>
        <row r="212">
          <cell r="E212">
            <v>10249</v>
          </cell>
          <cell r="F212" t="str">
            <v>HERNÁNDEZ Marc</v>
          </cell>
          <cell r="G212" t="str">
            <v>INF-1</v>
          </cell>
          <cell r="H212" t="str">
            <v>OLESA</v>
          </cell>
          <cell r="I212">
            <v>85.66</v>
          </cell>
        </row>
        <row r="213">
          <cell r="E213">
            <v>11179</v>
          </cell>
          <cell r="F213" t="str">
            <v>BAUCELLS Genís</v>
          </cell>
          <cell r="G213" t="str">
            <v>ALE-2</v>
          </cell>
          <cell r="H213" t="str">
            <v>VIC</v>
          </cell>
          <cell r="I213">
            <v>83.1</v>
          </cell>
        </row>
        <row r="214">
          <cell r="E214">
            <v>10157</v>
          </cell>
          <cell r="F214" t="str">
            <v>CAÑAS Hugo</v>
          </cell>
          <cell r="G214" t="str">
            <v>ALE-2</v>
          </cell>
          <cell r="H214" t="str">
            <v>LA UNIÓ</v>
          </cell>
          <cell r="I214">
            <v>79.64999999999999</v>
          </cell>
        </row>
        <row r="215">
          <cell r="E215">
            <v>11029</v>
          </cell>
          <cell r="F215" t="str">
            <v>LÓPEZ Pau</v>
          </cell>
          <cell r="G215" t="str">
            <v>INF-2</v>
          </cell>
          <cell r="H215" t="str">
            <v>EUROCLIMA BDN</v>
          </cell>
          <cell r="I215">
            <v>67.03</v>
          </cell>
        </row>
        <row r="216">
          <cell r="E216">
            <v>6792</v>
          </cell>
          <cell r="F216" t="str">
            <v>NOFUENTES David</v>
          </cell>
          <cell r="G216" t="str">
            <v>JUV-1</v>
          </cell>
          <cell r="H216" t="str">
            <v>RIPOLLET</v>
          </cell>
          <cell r="I216">
            <v>182.15000000000003</v>
          </cell>
        </row>
        <row r="217">
          <cell r="E217">
            <v>10299</v>
          </cell>
          <cell r="F217" t="str">
            <v>OLIVERAS Albert-Sobash</v>
          </cell>
          <cell r="G217" t="str">
            <v>JUV-1</v>
          </cell>
          <cell r="H217" t="str">
            <v>LLUÏSOS</v>
          </cell>
          <cell r="I217">
            <v>105.76999999999998</v>
          </cell>
        </row>
        <row r="218">
          <cell r="E218">
            <v>10481</v>
          </cell>
          <cell r="F218" t="str">
            <v>VERGARA Dan</v>
          </cell>
          <cell r="G218" t="str">
            <v>ALE-1</v>
          </cell>
          <cell r="H218" t="str">
            <v>MATARO</v>
          </cell>
          <cell r="I218">
            <v>86.94999999999999</v>
          </cell>
        </row>
        <row r="219">
          <cell r="E219">
            <v>8128</v>
          </cell>
          <cell r="F219" t="str">
            <v>PINEDA Jordi</v>
          </cell>
          <cell r="G219" t="str">
            <v>JUV-3</v>
          </cell>
          <cell r="H219" t="str">
            <v>PREMIA</v>
          </cell>
          <cell r="I219">
            <v>76.98</v>
          </cell>
        </row>
        <row r="220">
          <cell r="E220">
            <v>10051</v>
          </cell>
          <cell r="F220" t="str">
            <v>ROJO Mario</v>
          </cell>
          <cell r="G220" t="str">
            <v>BEN-1</v>
          </cell>
          <cell r="H220" t="str">
            <v>EUROCLIMA BDN</v>
          </cell>
          <cell r="I220">
            <v>75.70999999999998</v>
          </cell>
        </row>
        <row r="221">
          <cell r="E221">
            <v>10213</v>
          </cell>
          <cell r="F221" t="str">
            <v>CREUS Oriol</v>
          </cell>
          <cell r="G221" t="str">
            <v>INF-1</v>
          </cell>
          <cell r="H221" t="str">
            <v>PREMIA</v>
          </cell>
          <cell r="I221">
            <v>74.39999999999999</v>
          </cell>
        </row>
        <row r="222">
          <cell r="E222">
            <v>11165</v>
          </cell>
          <cell r="F222" t="str">
            <v>DINARES Jordi</v>
          </cell>
          <cell r="G222" t="str">
            <v>JUV-1</v>
          </cell>
          <cell r="H222" t="str">
            <v>CNSABA</v>
          </cell>
          <cell r="I222">
            <v>73.58</v>
          </cell>
        </row>
        <row r="223">
          <cell r="E223">
            <v>7336</v>
          </cell>
          <cell r="F223" t="str">
            <v>AGUADO Irene</v>
          </cell>
          <cell r="G223" t="str">
            <v>BEN-2</v>
          </cell>
          <cell r="H223" t="str">
            <v>OLESA</v>
          </cell>
          <cell r="I223">
            <v>71.78</v>
          </cell>
        </row>
        <row r="224">
          <cell r="E224">
            <v>10726</v>
          </cell>
          <cell r="F224" t="str">
            <v>SOPENA Mar</v>
          </cell>
          <cell r="G224" t="str">
            <v>INF-1</v>
          </cell>
          <cell r="H224" t="str">
            <v>POBLENOU</v>
          </cell>
          <cell r="I224">
            <v>71.4</v>
          </cell>
        </row>
        <row r="225">
          <cell r="E225">
            <v>5929</v>
          </cell>
          <cell r="F225" t="str">
            <v>GARCIA Mar Africa</v>
          </cell>
          <cell r="G225" t="str">
            <v>ALE-1</v>
          </cell>
          <cell r="H225" t="str">
            <v>AMICS</v>
          </cell>
          <cell r="I225">
            <v>67.72</v>
          </cell>
        </row>
        <row r="226">
          <cell r="E226">
            <v>10116</v>
          </cell>
          <cell r="F226" t="str">
            <v>MAZCUÑAN Mar</v>
          </cell>
          <cell r="G226" t="str">
            <v>JUV-1</v>
          </cell>
          <cell r="H226" t="str">
            <v>SALLENT</v>
          </cell>
          <cell r="I226">
            <v>64.2</v>
          </cell>
        </row>
        <row r="227">
          <cell r="E227">
            <v>10274</v>
          </cell>
          <cell r="F227" t="str">
            <v>SALINAS Rodrigo</v>
          </cell>
          <cell r="G227" t="str">
            <v>INF-2</v>
          </cell>
          <cell r="H227" t="str">
            <v>CARDEDEU</v>
          </cell>
          <cell r="I227">
            <v>63.529999999999994</v>
          </cell>
        </row>
        <row r="228">
          <cell r="E228">
            <v>10753</v>
          </cell>
          <cell r="F228" t="str">
            <v>CENDRA Marc</v>
          </cell>
          <cell r="G228" t="str">
            <v>INF-2</v>
          </cell>
          <cell r="H228" t="str">
            <v>VILANOVA</v>
          </cell>
          <cell r="I228">
            <v>62.45</v>
          </cell>
        </row>
        <row r="229">
          <cell r="E229">
            <v>7676</v>
          </cell>
          <cell r="F229" t="str">
            <v>VAZQUEZ Alejandro</v>
          </cell>
          <cell r="G229" t="str">
            <v>ALE-2</v>
          </cell>
          <cell r="H229" t="str">
            <v>AMICS</v>
          </cell>
          <cell r="I229">
            <v>62.23</v>
          </cell>
        </row>
        <row r="230">
          <cell r="E230">
            <v>11134</v>
          </cell>
          <cell r="F230" t="str">
            <v>GUTIERREZ Miquel</v>
          </cell>
          <cell r="G230" t="str">
            <v>INF-2</v>
          </cell>
          <cell r="H230" t="str">
            <v>R.ELISENDA</v>
          </cell>
          <cell r="I230">
            <v>60.4</v>
          </cell>
        </row>
        <row r="231">
          <cell r="E231">
            <v>10755</v>
          </cell>
          <cell r="F231" t="str">
            <v>GARCIA Didac</v>
          </cell>
          <cell r="G231" t="str">
            <v>INF-1</v>
          </cell>
          <cell r="H231" t="str">
            <v>VILANOVA</v>
          </cell>
          <cell r="I231">
            <v>58.839999999999996</v>
          </cell>
        </row>
        <row r="232">
          <cell r="E232">
            <v>6547</v>
          </cell>
          <cell r="F232" t="str">
            <v>SACASAS Laia</v>
          </cell>
          <cell r="G232" t="str">
            <v>ALE-1</v>
          </cell>
          <cell r="H232" t="str">
            <v>HOSPIT</v>
          </cell>
          <cell r="I232">
            <v>55.06999999999999</v>
          </cell>
        </row>
        <row r="233">
          <cell r="E233">
            <v>10044</v>
          </cell>
          <cell r="F233" t="str">
            <v>LOPEZ Claudi</v>
          </cell>
          <cell r="G233" t="str">
            <v>BEN-1</v>
          </cell>
          <cell r="H233" t="str">
            <v>INDEPEN</v>
          </cell>
          <cell r="I233">
            <v>53.730000000000004</v>
          </cell>
        </row>
        <row r="234">
          <cell r="E234">
            <v>8162</v>
          </cell>
          <cell r="F234" t="str">
            <v>MUNTANE Albert</v>
          </cell>
          <cell r="G234" t="str">
            <v>JUV-2</v>
          </cell>
          <cell r="H234" t="str">
            <v>R.ELISENDA</v>
          </cell>
          <cell r="I234">
            <v>49.169999999999995</v>
          </cell>
        </row>
        <row r="235">
          <cell r="E235">
            <v>6317</v>
          </cell>
          <cell r="F235" t="str">
            <v>TANG Chenxin</v>
          </cell>
          <cell r="G235" t="str">
            <v>ALE-2</v>
          </cell>
          <cell r="H235" t="str">
            <v>INDEPEN</v>
          </cell>
          <cell r="I235">
            <v>44.85</v>
          </cell>
        </row>
        <row r="236">
          <cell r="E236">
            <v>11365</v>
          </cell>
          <cell r="F236" t="str">
            <v>ESCODA Jofre</v>
          </cell>
          <cell r="G236" t="str">
            <v>ALE-1</v>
          </cell>
          <cell r="H236" t="str">
            <v>LLUÏSOS</v>
          </cell>
          <cell r="I236">
            <v>44.47</v>
          </cell>
        </row>
        <row r="237">
          <cell r="E237">
            <v>11339</v>
          </cell>
          <cell r="F237" t="str">
            <v>NÚÑEZ Pau</v>
          </cell>
          <cell r="G237" t="str">
            <v>INF-2</v>
          </cell>
          <cell r="H237" t="str">
            <v>PREMIA</v>
          </cell>
          <cell r="I237">
            <v>42.45</v>
          </cell>
        </row>
        <row r="238">
          <cell r="E238">
            <v>8908</v>
          </cell>
          <cell r="F238" t="str">
            <v>KHIDASHELI Luca</v>
          </cell>
          <cell r="G238" t="str">
            <v>BEN-1</v>
          </cell>
          <cell r="H238" t="str">
            <v>CNSABA</v>
          </cell>
          <cell r="I238">
            <v>41.35</v>
          </cell>
        </row>
        <row r="239">
          <cell r="E239">
            <v>10526</v>
          </cell>
          <cell r="F239" t="str">
            <v>ABIO Xavier</v>
          </cell>
          <cell r="G239" t="str">
            <v>BEN-2</v>
          </cell>
          <cell r="H239" t="str">
            <v>CALELLA</v>
          </cell>
          <cell r="I239">
            <v>35.9</v>
          </cell>
        </row>
        <row r="240">
          <cell r="E240">
            <v>10049</v>
          </cell>
          <cell r="F240" t="str">
            <v>MAROTO Adrià</v>
          </cell>
          <cell r="G240" t="str">
            <v>BEN-2</v>
          </cell>
          <cell r="H240" t="str">
            <v>EUROCLIMA BDN</v>
          </cell>
          <cell r="I240">
            <v>57.400000000000006</v>
          </cell>
        </row>
        <row r="241">
          <cell r="E241">
            <v>8153</v>
          </cell>
          <cell r="F241" t="str">
            <v>CALVETE Nil</v>
          </cell>
          <cell r="G241" t="str">
            <v>INF-1</v>
          </cell>
          <cell r="H241" t="str">
            <v>R.ELISENDA</v>
          </cell>
          <cell r="I241">
            <v>50</v>
          </cell>
        </row>
        <row r="242">
          <cell r="E242">
            <v>10133</v>
          </cell>
          <cell r="F242" t="str">
            <v>GAMEZ Hugo</v>
          </cell>
          <cell r="G242" t="str">
            <v>JUV-3</v>
          </cell>
          <cell r="H242" t="str">
            <v>FALCONS</v>
          </cell>
          <cell r="I242">
            <v>47.23</v>
          </cell>
        </row>
        <row r="243">
          <cell r="E243">
            <v>10237</v>
          </cell>
          <cell r="F243" t="str">
            <v>CASILLAS David</v>
          </cell>
          <cell r="G243" t="str">
            <v>JUV-1</v>
          </cell>
          <cell r="H243" t="str">
            <v>PREMIA</v>
          </cell>
          <cell r="I243">
            <v>46.199999999999996</v>
          </cell>
        </row>
        <row r="244">
          <cell r="E244">
            <v>8664</v>
          </cell>
          <cell r="F244" t="str">
            <v>MACIA Maria</v>
          </cell>
          <cell r="G244" t="str">
            <v>INF-1</v>
          </cell>
          <cell r="H244" t="str">
            <v>FALCONS</v>
          </cell>
          <cell r="I244">
            <v>45.05</v>
          </cell>
        </row>
        <row r="245">
          <cell r="E245">
            <v>10628</v>
          </cell>
          <cell r="F245" t="str">
            <v>HERRERA Daniel</v>
          </cell>
          <cell r="G245" t="str">
            <v>INF-2</v>
          </cell>
          <cell r="H245" t="str">
            <v>EUROCLIMA BDN</v>
          </cell>
          <cell r="I245">
            <v>43.3</v>
          </cell>
        </row>
        <row r="246">
          <cell r="E246">
            <v>10575</v>
          </cell>
          <cell r="F246" t="str">
            <v>TILLÓ Eric</v>
          </cell>
          <cell r="G246" t="str">
            <v>INF-1</v>
          </cell>
          <cell r="H246" t="str">
            <v>LLUÏSOS</v>
          </cell>
          <cell r="I246">
            <v>43.190000000000005</v>
          </cell>
        </row>
        <row r="247">
          <cell r="E247">
            <v>6057</v>
          </cell>
          <cell r="F247" t="str">
            <v>VILLARET Mateu</v>
          </cell>
          <cell r="G247" t="str">
            <v>INF-2</v>
          </cell>
          <cell r="H247" t="str">
            <v>CALELLA</v>
          </cell>
          <cell r="I247">
            <v>43.1</v>
          </cell>
        </row>
        <row r="248">
          <cell r="E248">
            <v>10900</v>
          </cell>
          <cell r="F248" t="str">
            <v>RODRIGUEZ Victor</v>
          </cell>
          <cell r="G248" t="str">
            <v>ALE-1</v>
          </cell>
          <cell r="H248" t="str">
            <v>LLUÏSOS</v>
          </cell>
          <cell r="I248">
            <v>42.25</v>
          </cell>
        </row>
        <row r="249">
          <cell r="E249">
            <v>8713</v>
          </cell>
          <cell r="F249" t="str">
            <v>GARRIDO Mariona</v>
          </cell>
          <cell r="G249" t="str">
            <v>BEN-2</v>
          </cell>
          <cell r="H249" t="str">
            <v>CALELLA</v>
          </cell>
          <cell r="I249">
            <v>41.9</v>
          </cell>
        </row>
        <row r="250">
          <cell r="E250">
            <v>10539</v>
          </cell>
          <cell r="F250" t="str">
            <v>CORRAL Marc</v>
          </cell>
          <cell r="G250" t="str">
            <v>ALE-1</v>
          </cell>
          <cell r="H250" t="str">
            <v>STCUGAT</v>
          </cell>
          <cell r="I250">
            <v>41.699999999999996</v>
          </cell>
        </row>
        <row r="251">
          <cell r="E251">
            <v>10681</v>
          </cell>
          <cell r="F251" t="str">
            <v>BARRAU Anna</v>
          </cell>
          <cell r="G251" t="str">
            <v>ALE-1</v>
          </cell>
          <cell r="H251" t="str">
            <v>AMICS</v>
          </cell>
          <cell r="I251">
            <v>41</v>
          </cell>
        </row>
        <row r="252">
          <cell r="E252">
            <v>6413</v>
          </cell>
          <cell r="F252" t="str">
            <v>VENTOSA Marc</v>
          </cell>
          <cell r="G252" t="str">
            <v>JUV-1</v>
          </cell>
          <cell r="H252" t="str">
            <v>R.ELISENDA</v>
          </cell>
          <cell r="I252">
            <v>39.730000000000004</v>
          </cell>
        </row>
        <row r="253">
          <cell r="E253">
            <v>10387</v>
          </cell>
          <cell r="F253" t="str">
            <v>GIL Jofre V.</v>
          </cell>
          <cell r="G253" t="str">
            <v>JUV-1</v>
          </cell>
          <cell r="H253" t="str">
            <v>EUROCLIMA BDN</v>
          </cell>
          <cell r="I253">
            <v>38</v>
          </cell>
        </row>
        <row r="254">
          <cell r="E254">
            <v>11325</v>
          </cell>
          <cell r="F254" t="str">
            <v>ESCOBAR Valentin</v>
          </cell>
          <cell r="G254" t="str">
            <v>ALE-2</v>
          </cell>
          <cell r="H254" t="str">
            <v>VILANOVA</v>
          </cell>
          <cell r="I254">
            <v>35.25</v>
          </cell>
        </row>
        <row r="255">
          <cell r="E255">
            <v>11137</v>
          </cell>
          <cell r="F255" t="str">
            <v>RUESCA Joaquim</v>
          </cell>
          <cell r="G255" t="str">
            <v>INF-2</v>
          </cell>
          <cell r="H255" t="str">
            <v>POBLENOU</v>
          </cell>
          <cell r="I255">
            <v>34.800000000000004</v>
          </cell>
        </row>
        <row r="256">
          <cell r="E256">
            <v>11161</v>
          </cell>
          <cell r="F256" t="str">
            <v>BADIA Enric</v>
          </cell>
          <cell r="G256" t="str">
            <v>INF-2</v>
          </cell>
          <cell r="H256" t="str">
            <v>AMICS</v>
          </cell>
          <cell r="I256">
            <v>34.080000000000005</v>
          </cell>
        </row>
        <row r="257">
          <cell r="E257">
            <v>10525</v>
          </cell>
          <cell r="F257" t="str">
            <v>VILLARET Pol</v>
          </cell>
          <cell r="G257" t="str">
            <v>ALE-1</v>
          </cell>
          <cell r="H257" t="str">
            <v>CALELLA</v>
          </cell>
          <cell r="I257">
            <v>31.78</v>
          </cell>
        </row>
        <row r="258">
          <cell r="E258">
            <v>11373</v>
          </cell>
          <cell r="F258" t="str">
            <v>BUISAN Marti</v>
          </cell>
          <cell r="G258" t="str">
            <v>ALE-2</v>
          </cell>
          <cell r="H258" t="str">
            <v>FALCONS</v>
          </cell>
          <cell r="I258">
            <v>30.939999999999998</v>
          </cell>
        </row>
        <row r="259">
          <cell r="E259">
            <v>7907</v>
          </cell>
          <cell r="F259" t="str">
            <v>LLORET Jordi</v>
          </cell>
          <cell r="G259" t="str">
            <v>PRE-0</v>
          </cell>
          <cell r="H259" t="str">
            <v>EUROCLIMA BDN</v>
          </cell>
          <cell r="I259">
            <v>30.7</v>
          </cell>
        </row>
        <row r="260">
          <cell r="E260">
            <v>11293</v>
          </cell>
          <cell r="F260" t="str">
            <v>VALERO Alex</v>
          </cell>
          <cell r="G260" t="str">
            <v>INF-2</v>
          </cell>
          <cell r="H260" t="str">
            <v>CLARAM</v>
          </cell>
          <cell r="I260">
            <v>29.5</v>
          </cell>
        </row>
        <row r="261">
          <cell r="E261">
            <v>8074</v>
          </cell>
          <cell r="F261" t="str">
            <v>PEDROSA Hector</v>
          </cell>
          <cell r="G261" t="str">
            <v>BEN-1</v>
          </cell>
          <cell r="H261" t="str">
            <v>ESPARREGU.</v>
          </cell>
          <cell r="I261">
            <v>28.75</v>
          </cell>
        </row>
        <row r="262">
          <cell r="E262">
            <v>10247</v>
          </cell>
          <cell r="F262" t="str">
            <v>BOLTÀ Ot</v>
          </cell>
          <cell r="G262" t="str">
            <v>INF-1</v>
          </cell>
          <cell r="H262" t="str">
            <v>OLESA</v>
          </cell>
          <cell r="I262">
            <v>28.35</v>
          </cell>
        </row>
        <row r="263">
          <cell r="E263">
            <v>11358</v>
          </cell>
          <cell r="F263" t="str">
            <v>GOMEZ Ruben</v>
          </cell>
          <cell r="G263" t="str">
            <v>INF-1</v>
          </cell>
          <cell r="H263" t="str">
            <v>VILCAMI</v>
          </cell>
          <cell r="I263">
            <v>20.45</v>
          </cell>
        </row>
        <row r="264">
          <cell r="E264">
            <v>10232</v>
          </cell>
          <cell r="F264" t="str">
            <v>TORRES Arnau</v>
          </cell>
          <cell r="G264" t="str">
            <v>INF-1</v>
          </cell>
          <cell r="H264" t="str">
            <v>FALCONS</v>
          </cell>
          <cell r="I264">
            <v>43.400000000000006</v>
          </cell>
        </row>
        <row r="265">
          <cell r="E265">
            <v>6370</v>
          </cell>
          <cell r="F265" t="str">
            <v>LAHIGUERA Arnau</v>
          </cell>
          <cell r="G265" t="str">
            <v>INF-1</v>
          </cell>
          <cell r="H265" t="str">
            <v>R.ELISENDA</v>
          </cell>
          <cell r="I265">
            <v>30.200000000000003</v>
          </cell>
        </row>
        <row r="266">
          <cell r="E266">
            <v>7829</v>
          </cell>
          <cell r="F266" t="str">
            <v>GRAS Tomàs</v>
          </cell>
          <cell r="G266" t="str">
            <v>ALE-2</v>
          </cell>
          <cell r="H266" t="str">
            <v>MATARO</v>
          </cell>
          <cell r="I266">
            <v>29.299999999999997</v>
          </cell>
        </row>
        <row r="267">
          <cell r="E267">
            <v>11238</v>
          </cell>
          <cell r="F267" t="str">
            <v>MARTINEZ Biel</v>
          </cell>
          <cell r="G267" t="str">
            <v>INF-2</v>
          </cell>
          <cell r="H267" t="str">
            <v>SALLENT</v>
          </cell>
          <cell r="I267">
            <v>28.450000000000003</v>
          </cell>
        </row>
        <row r="268">
          <cell r="E268">
            <v>11241</v>
          </cell>
          <cell r="F268" t="str">
            <v>ALEGRET Martí</v>
          </cell>
          <cell r="G268" t="str">
            <v>INF-2</v>
          </cell>
          <cell r="H268" t="str">
            <v>SALLENT</v>
          </cell>
          <cell r="I268">
            <v>28.11</v>
          </cell>
        </row>
        <row r="269">
          <cell r="E269">
            <v>7988</v>
          </cell>
          <cell r="F269" t="str">
            <v>NAVARRO Angel</v>
          </cell>
          <cell r="G269" t="str">
            <v>ALE-1</v>
          </cell>
          <cell r="H269" t="str">
            <v>CASTELLDEFELS</v>
          </cell>
          <cell r="I269">
            <v>28</v>
          </cell>
        </row>
        <row r="270">
          <cell r="E270">
            <v>10030</v>
          </cell>
          <cell r="F270" t="str">
            <v>NAVACERRADA Martí</v>
          </cell>
          <cell r="G270" t="str">
            <v>ALE-1</v>
          </cell>
          <cell r="H270" t="str">
            <v>AMICS</v>
          </cell>
          <cell r="I270">
            <v>23.77</v>
          </cell>
        </row>
        <row r="271">
          <cell r="E271">
            <v>11235</v>
          </cell>
          <cell r="F271" t="str">
            <v>FRINCU Danut Marian</v>
          </cell>
          <cell r="G271" t="str">
            <v>JUV-1</v>
          </cell>
          <cell r="H271" t="str">
            <v>CTGALI</v>
          </cell>
          <cell r="I271">
            <v>23.2</v>
          </cell>
        </row>
        <row r="272">
          <cell r="E272">
            <v>10378</v>
          </cell>
          <cell r="F272" t="str">
            <v>CHAPÍN Joan</v>
          </cell>
          <cell r="G272" t="str">
            <v>JUV-1</v>
          </cell>
          <cell r="H272" t="str">
            <v>EUROCLIMA BDN</v>
          </cell>
          <cell r="I272">
            <v>21.93</v>
          </cell>
        </row>
        <row r="273">
          <cell r="E273">
            <v>11191</v>
          </cell>
          <cell r="F273" t="str">
            <v>HERNANDEZ Jordi</v>
          </cell>
          <cell r="G273" t="str">
            <v>BEN-2</v>
          </cell>
          <cell r="H273" t="str">
            <v>CTGALI</v>
          </cell>
          <cell r="I273">
            <v>21.82</v>
          </cell>
        </row>
        <row r="274">
          <cell r="E274">
            <v>11385</v>
          </cell>
          <cell r="F274" t="str">
            <v>TURON Albert</v>
          </cell>
          <cell r="G274" t="str">
            <v>INF-1</v>
          </cell>
          <cell r="H274" t="str">
            <v>STCUGAT</v>
          </cell>
          <cell r="I274">
            <v>21.53</v>
          </cell>
        </row>
        <row r="275">
          <cell r="E275">
            <v>8151</v>
          </cell>
          <cell r="F275" t="str">
            <v>CALVETE Victor</v>
          </cell>
          <cell r="G275" t="str">
            <v>INF-2</v>
          </cell>
          <cell r="H275" t="str">
            <v>R.ELISENDA</v>
          </cell>
          <cell r="I275">
            <v>21.450000000000003</v>
          </cell>
        </row>
        <row r="276">
          <cell r="E276">
            <v>11305</v>
          </cell>
          <cell r="F276" t="str">
            <v>ESCOBAR David</v>
          </cell>
          <cell r="G276" t="str">
            <v>BEN-2</v>
          </cell>
          <cell r="H276" t="str">
            <v>CASTELLDEFELS</v>
          </cell>
          <cell r="I276">
            <v>20.529999999999998</v>
          </cell>
        </row>
        <row r="277">
          <cell r="E277">
            <v>10656</v>
          </cell>
          <cell r="F277" t="str">
            <v>RUIZ Adrian</v>
          </cell>
          <cell r="G277" t="str">
            <v>ALE-2</v>
          </cell>
          <cell r="H277" t="str">
            <v>ESPARREGU.</v>
          </cell>
          <cell r="I277">
            <v>19.119999999999997</v>
          </cell>
        </row>
        <row r="278">
          <cell r="E278">
            <v>11406</v>
          </cell>
          <cell r="F278" t="str">
            <v>SOLÀ Pol</v>
          </cell>
          <cell r="G278" t="str">
            <v>ALE-2</v>
          </cell>
          <cell r="H278" t="str">
            <v>ICELAND ELS 8</v>
          </cell>
          <cell r="I278">
            <v>18.03</v>
          </cell>
        </row>
        <row r="279">
          <cell r="E279">
            <v>11389</v>
          </cell>
          <cell r="F279" t="str">
            <v>VENDRELL Pau</v>
          </cell>
          <cell r="G279" t="str">
            <v>ALE-1</v>
          </cell>
          <cell r="H279" t="str">
            <v>POBLENOU</v>
          </cell>
          <cell r="I279">
            <v>17.4</v>
          </cell>
        </row>
        <row r="280">
          <cell r="E280">
            <v>9226</v>
          </cell>
          <cell r="F280" t="str">
            <v>GASSET Guillem</v>
          </cell>
          <cell r="G280" t="str">
            <v>INF-2</v>
          </cell>
          <cell r="H280" t="str">
            <v>R.ELISENDA</v>
          </cell>
          <cell r="I280">
            <v>17.06</v>
          </cell>
        </row>
        <row r="281">
          <cell r="E281">
            <v>11377</v>
          </cell>
          <cell r="F281" t="str">
            <v>MUÑOZ Albert</v>
          </cell>
          <cell r="G281" t="str">
            <v>JUV-1</v>
          </cell>
          <cell r="H281" t="str">
            <v>ESPARREGU.</v>
          </cell>
          <cell r="I281">
            <v>16.740000000000002</v>
          </cell>
        </row>
        <row r="282">
          <cell r="E282">
            <v>5881</v>
          </cell>
          <cell r="F282" t="str">
            <v>GIL Eloi</v>
          </cell>
          <cell r="G282" t="str">
            <v>INF-1</v>
          </cell>
          <cell r="H282" t="str">
            <v>LLUÏSOS</v>
          </cell>
          <cell r="I282">
            <v>16.5</v>
          </cell>
        </row>
        <row r="283">
          <cell r="E283">
            <v>10934</v>
          </cell>
          <cell r="F283" t="str">
            <v>PRIEGO Hristo</v>
          </cell>
          <cell r="G283" t="str">
            <v>BEN-2</v>
          </cell>
          <cell r="H283" t="str">
            <v>CASTELLDEFELS</v>
          </cell>
          <cell r="I283">
            <v>16.499999999999996</v>
          </cell>
        </row>
        <row r="284">
          <cell r="E284">
            <v>11034</v>
          </cell>
          <cell r="F284" t="str">
            <v>HUGAS Leo</v>
          </cell>
          <cell r="G284" t="str">
            <v>INF-1</v>
          </cell>
          <cell r="H284" t="str">
            <v>R.ELISENDA</v>
          </cell>
          <cell r="I284">
            <v>16.48</v>
          </cell>
        </row>
        <row r="285">
          <cell r="E285">
            <v>5870</v>
          </cell>
          <cell r="F285" t="str">
            <v>BAU Adrià</v>
          </cell>
          <cell r="G285" t="str">
            <v>INF-1</v>
          </cell>
          <cell r="H285" t="str">
            <v>VIC</v>
          </cell>
          <cell r="I285">
            <v>15.849999999999998</v>
          </cell>
        </row>
        <row r="286">
          <cell r="E286">
            <v>10889</v>
          </cell>
          <cell r="F286" t="str">
            <v>CARRIÓ Jan</v>
          </cell>
          <cell r="G286" t="str">
            <v>ALE-2</v>
          </cell>
          <cell r="H286" t="str">
            <v>LLUÏSOS</v>
          </cell>
          <cell r="I286">
            <v>15.42</v>
          </cell>
        </row>
        <row r="287">
          <cell r="E287">
            <v>11303</v>
          </cell>
          <cell r="F287" t="str">
            <v>PARADIS Ivan</v>
          </cell>
          <cell r="G287" t="str">
            <v>INF-2</v>
          </cell>
          <cell r="H287" t="str">
            <v>CASTELLDEFELS</v>
          </cell>
          <cell r="I287">
            <v>15.16</v>
          </cell>
        </row>
        <row r="288">
          <cell r="E288">
            <v>8665</v>
          </cell>
          <cell r="F288" t="str">
            <v>VALERO Sol</v>
          </cell>
          <cell r="G288" t="str">
            <v>ALE-1</v>
          </cell>
          <cell r="H288" t="str">
            <v>FALCONS</v>
          </cell>
          <cell r="I288">
            <v>27.999999999999996</v>
          </cell>
        </row>
        <row r="289">
          <cell r="E289">
            <v>10216</v>
          </cell>
          <cell r="F289" t="str">
            <v>RODRÍGUEZ Toni</v>
          </cell>
          <cell r="G289" t="str">
            <v>INF-1</v>
          </cell>
          <cell r="H289" t="str">
            <v>EUROCLIMA BDN</v>
          </cell>
          <cell r="I289">
            <v>16.23</v>
          </cell>
        </row>
        <row r="290">
          <cell r="E290">
            <v>10935</v>
          </cell>
          <cell r="F290" t="str">
            <v>GARCIA Marius</v>
          </cell>
          <cell r="G290" t="str">
            <v>BEN-2</v>
          </cell>
          <cell r="H290" t="str">
            <v>CASTELLDEFELS</v>
          </cell>
          <cell r="I290">
            <v>15.669999999999998</v>
          </cell>
        </row>
        <row r="291">
          <cell r="E291">
            <v>11289</v>
          </cell>
          <cell r="F291" t="str">
            <v>ROCA Aniol</v>
          </cell>
          <cell r="G291" t="str">
            <v>ALE-1</v>
          </cell>
          <cell r="H291" t="str">
            <v>CALELLA</v>
          </cell>
          <cell r="I291">
            <v>15.25</v>
          </cell>
        </row>
        <row r="292">
          <cell r="E292">
            <v>10266</v>
          </cell>
          <cell r="F292" t="str">
            <v>VILLAR Marcos</v>
          </cell>
          <cell r="G292" t="str">
            <v>JUV-1</v>
          </cell>
          <cell r="H292" t="str">
            <v>VILCAMI</v>
          </cell>
          <cell r="I292">
            <v>14.9</v>
          </cell>
        </row>
        <row r="293">
          <cell r="E293">
            <v>8679</v>
          </cell>
          <cell r="F293" t="str">
            <v>CERVANTES Joel</v>
          </cell>
          <cell r="G293" t="str">
            <v>BEN-1</v>
          </cell>
          <cell r="H293" t="str">
            <v>CALELLA</v>
          </cell>
          <cell r="I293">
            <v>14.46</v>
          </cell>
        </row>
        <row r="294">
          <cell r="E294">
            <v>10630</v>
          </cell>
          <cell r="F294" t="str">
            <v>DALMAU Adrià</v>
          </cell>
          <cell r="G294" t="str">
            <v>INF-2</v>
          </cell>
          <cell r="H294" t="str">
            <v>EUROCLIMA BDN</v>
          </cell>
          <cell r="I294">
            <v>13.120000000000001</v>
          </cell>
        </row>
        <row r="295">
          <cell r="E295">
            <v>5896</v>
          </cell>
          <cell r="F295" t="str">
            <v>AMETLLER Adria</v>
          </cell>
          <cell r="G295" t="str">
            <v>BEN-2</v>
          </cell>
          <cell r="H295" t="str">
            <v>ATEN82</v>
          </cell>
          <cell r="I295">
            <v>12.75</v>
          </cell>
        </row>
        <row r="296">
          <cell r="E296">
            <v>10332</v>
          </cell>
          <cell r="F296" t="str">
            <v>MARTÍ Álvaro</v>
          </cell>
          <cell r="G296" t="str">
            <v>JUV-1</v>
          </cell>
          <cell r="H296" t="str">
            <v>FALCONS</v>
          </cell>
          <cell r="I296">
            <v>12.62</v>
          </cell>
        </row>
        <row r="297">
          <cell r="E297">
            <v>11301</v>
          </cell>
          <cell r="F297" t="str">
            <v>TORRENTE Marc</v>
          </cell>
          <cell r="G297" t="str">
            <v>ALE-2</v>
          </cell>
          <cell r="H297" t="str">
            <v>CASTELLDEFELS</v>
          </cell>
          <cell r="I297">
            <v>12.169999999999998</v>
          </cell>
        </row>
        <row r="298">
          <cell r="E298">
            <v>11294</v>
          </cell>
          <cell r="F298" t="str">
            <v>VALERO Marc</v>
          </cell>
          <cell r="G298" t="str">
            <v>INF-2</v>
          </cell>
          <cell r="H298" t="str">
            <v>CLARAM</v>
          </cell>
          <cell r="I298">
            <v>12.15</v>
          </cell>
        </row>
        <row r="299">
          <cell r="E299">
            <v>9245</v>
          </cell>
          <cell r="F299" t="str">
            <v>LLOYD-WILLIAMS Dylan</v>
          </cell>
          <cell r="G299" t="str">
            <v>INF-1</v>
          </cell>
          <cell r="H299" t="str">
            <v>R.ELISENDA</v>
          </cell>
          <cell r="I299">
            <v>11.95</v>
          </cell>
        </row>
        <row r="300">
          <cell r="E300">
            <v>11136</v>
          </cell>
          <cell r="F300" t="str">
            <v>RUESCA Berta</v>
          </cell>
          <cell r="G300" t="str">
            <v>JUV-1</v>
          </cell>
          <cell r="H300" t="str">
            <v>POBLENOU</v>
          </cell>
          <cell r="I300">
            <v>11.830000000000002</v>
          </cell>
        </row>
        <row r="301">
          <cell r="E301">
            <v>8197</v>
          </cell>
          <cell r="F301" t="str">
            <v>OLIVARES Josep</v>
          </cell>
          <cell r="G301" t="str">
            <v>ALE-1</v>
          </cell>
          <cell r="H301" t="str">
            <v>FALCONS</v>
          </cell>
          <cell r="I301">
            <v>11.78</v>
          </cell>
        </row>
        <row r="302">
          <cell r="E302">
            <v>11280</v>
          </cell>
          <cell r="F302" t="str">
            <v>MARTÍNEZ Carlos</v>
          </cell>
          <cell r="G302" t="str">
            <v>INF-2</v>
          </cell>
          <cell r="H302" t="str">
            <v>EUROCLIMA BDN</v>
          </cell>
          <cell r="I302">
            <v>11.2</v>
          </cell>
        </row>
        <row r="303">
          <cell r="E303">
            <v>11378</v>
          </cell>
          <cell r="F303" t="str">
            <v>MATEOS Enric</v>
          </cell>
          <cell r="G303" t="str">
            <v>BEN-2</v>
          </cell>
          <cell r="H303" t="str">
            <v>STCUGAT</v>
          </cell>
          <cell r="I303">
            <v>11.149999999999999</v>
          </cell>
        </row>
        <row r="304">
          <cell r="E304">
            <v>10515</v>
          </cell>
          <cell r="F304" t="str">
            <v>AYUSO Dante</v>
          </cell>
          <cell r="G304" t="str">
            <v>ALE-2</v>
          </cell>
          <cell r="H304" t="str">
            <v>VILANOVA</v>
          </cell>
          <cell r="I304">
            <v>10.679999999999998</v>
          </cell>
        </row>
        <row r="305">
          <cell r="E305">
            <v>11364</v>
          </cell>
          <cell r="F305" t="str">
            <v>RUIZ-PEINADO Jan</v>
          </cell>
          <cell r="G305" t="str">
            <v>INF-2</v>
          </cell>
          <cell r="H305" t="str">
            <v>LLUÏSOS</v>
          </cell>
          <cell r="I305">
            <v>10.6</v>
          </cell>
        </row>
        <row r="306">
          <cell r="E306">
            <v>10271</v>
          </cell>
          <cell r="F306" t="str">
            <v>FONTICH Nil</v>
          </cell>
          <cell r="G306" t="str">
            <v>INF-2</v>
          </cell>
          <cell r="H306" t="str">
            <v>CARDEDEU</v>
          </cell>
          <cell r="I306">
            <v>10.58</v>
          </cell>
        </row>
        <row r="307">
          <cell r="E307">
            <v>11380</v>
          </cell>
          <cell r="F307" t="str">
            <v>MATEOS Roger</v>
          </cell>
          <cell r="G307" t="str">
            <v>PRE-0</v>
          </cell>
          <cell r="H307" t="str">
            <v>STCUGAT</v>
          </cell>
          <cell r="I307">
            <v>10.43</v>
          </cell>
        </row>
        <row r="308">
          <cell r="E308">
            <v>11382</v>
          </cell>
          <cell r="F308" t="str">
            <v>APARICIO Pau</v>
          </cell>
          <cell r="G308" t="str">
            <v>ALE-2</v>
          </cell>
          <cell r="H308" t="str">
            <v>VILANOVA</v>
          </cell>
          <cell r="I308">
            <v>10.22</v>
          </cell>
        </row>
        <row r="309">
          <cell r="E309">
            <v>10885</v>
          </cell>
          <cell r="F309" t="str">
            <v>LOZANO Manel</v>
          </cell>
          <cell r="G309" t="str">
            <v>PRE-0</v>
          </cell>
          <cell r="H309" t="str">
            <v>LLUÏSOS</v>
          </cell>
          <cell r="I309">
            <v>8.3</v>
          </cell>
        </row>
        <row r="310">
          <cell r="E310">
            <v>11680</v>
          </cell>
          <cell r="F310" t="str">
            <v>PRATS Arnau</v>
          </cell>
          <cell r="G310" t="str">
            <v>ALE-2</v>
          </cell>
          <cell r="H310" t="str">
            <v>CARDEDEU</v>
          </cell>
          <cell r="I310">
            <v>6.91</v>
          </cell>
        </row>
        <row r="311">
          <cell r="E311">
            <v>11400</v>
          </cell>
          <cell r="F311" t="str">
            <v>ARNELLA Marcel</v>
          </cell>
          <cell r="G311" t="str">
            <v>BEN-2</v>
          </cell>
          <cell r="H311" t="str">
            <v>STCUGAT</v>
          </cell>
          <cell r="I311">
            <v>-89.47</v>
          </cell>
        </row>
        <row r="312">
          <cell r="E312">
            <v>10891</v>
          </cell>
          <cell r="F312" t="str">
            <v>ETHERINGTON Matthew</v>
          </cell>
          <cell r="G312" t="str">
            <v>ALE-2</v>
          </cell>
          <cell r="H312" t="str">
            <v>LLUÏSOS</v>
          </cell>
          <cell r="I312">
            <v>11.979999999999999</v>
          </cell>
        </row>
        <row r="313">
          <cell r="E313">
            <v>10814</v>
          </cell>
          <cell r="F313" t="str">
            <v>RAMIREZ Alex</v>
          </cell>
          <cell r="G313" t="str">
            <v>INF-1</v>
          </cell>
          <cell r="H313" t="str">
            <v>FALCONS</v>
          </cell>
          <cell r="I313">
            <v>11.93</v>
          </cell>
        </row>
        <row r="314">
          <cell r="E314">
            <v>7763</v>
          </cell>
          <cell r="F314" t="str">
            <v>NAVINES Hector</v>
          </cell>
          <cell r="G314" t="str">
            <v>INF-2</v>
          </cell>
          <cell r="H314" t="str">
            <v>R.ELISENDA</v>
          </cell>
          <cell r="I314">
            <v>8.799999999999999</v>
          </cell>
        </row>
        <row r="315">
          <cell r="E315">
            <v>10158</v>
          </cell>
          <cell r="F315" t="str">
            <v>FERNANDEZ Joel</v>
          </cell>
          <cell r="G315" t="str">
            <v>ALE-2</v>
          </cell>
          <cell r="H315" t="str">
            <v>LA UNIÓ</v>
          </cell>
          <cell r="I315">
            <v>8.399999999999999</v>
          </cell>
        </row>
        <row r="316">
          <cell r="E316">
            <v>8199</v>
          </cell>
          <cell r="F316" t="str">
            <v>CASANOVAS Laia</v>
          </cell>
          <cell r="G316" t="str">
            <v>BEN-1</v>
          </cell>
          <cell r="H316" t="str">
            <v>INDEPEN</v>
          </cell>
          <cell r="I316">
            <v>8.32</v>
          </cell>
        </row>
        <row r="317">
          <cell r="E317">
            <v>10665</v>
          </cell>
          <cell r="F317" t="str">
            <v>ORTIZ Roman</v>
          </cell>
          <cell r="G317" t="str">
            <v>JUV-2</v>
          </cell>
          <cell r="H317" t="str">
            <v>STCUGAT</v>
          </cell>
          <cell r="I317">
            <v>7.95</v>
          </cell>
        </row>
        <row r="318">
          <cell r="E318">
            <v>7752</v>
          </cell>
          <cell r="F318" t="str">
            <v>FONT Aniol</v>
          </cell>
          <cell r="G318" t="str">
            <v>PRE-0</v>
          </cell>
          <cell r="H318" t="str">
            <v>FALCONS</v>
          </cell>
          <cell r="I318">
            <v>7.93</v>
          </cell>
        </row>
        <row r="319">
          <cell r="E319">
            <v>10353</v>
          </cell>
          <cell r="F319" t="str">
            <v>PONCE Ethan</v>
          </cell>
          <cell r="G319" t="str">
            <v>INF-1</v>
          </cell>
          <cell r="H319" t="str">
            <v>FALCONS</v>
          </cell>
          <cell r="I319">
            <v>7.800000000000001</v>
          </cell>
        </row>
        <row r="320">
          <cell r="E320">
            <v>11304</v>
          </cell>
          <cell r="F320" t="str">
            <v>FERNANDEZ David</v>
          </cell>
          <cell r="G320" t="str">
            <v>BEN-1</v>
          </cell>
          <cell r="H320" t="str">
            <v>CASTELLDEFELS</v>
          </cell>
          <cell r="I320">
            <v>7.46</v>
          </cell>
        </row>
        <row r="321">
          <cell r="E321">
            <v>10388</v>
          </cell>
          <cell r="F321" t="str">
            <v>PAGE Alex</v>
          </cell>
          <cell r="G321" t="str">
            <v>PRE-0</v>
          </cell>
          <cell r="H321" t="str">
            <v>ESPARREGU.</v>
          </cell>
          <cell r="I321">
            <v>7.27</v>
          </cell>
        </row>
        <row r="322">
          <cell r="E322">
            <v>10908</v>
          </cell>
          <cell r="F322" t="str">
            <v>ARDERIU Pau</v>
          </cell>
          <cell r="G322" t="str">
            <v>ALE-1</v>
          </cell>
          <cell r="H322" t="str">
            <v>CALELLA</v>
          </cell>
          <cell r="I322">
            <v>6.9</v>
          </cell>
        </row>
        <row r="323">
          <cell r="E323">
            <v>10909</v>
          </cell>
          <cell r="F323" t="str">
            <v>MORENO Quim</v>
          </cell>
          <cell r="G323" t="str">
            <v>PRE-0</v>
          </cell>
          <cell r="H323" t="str">
            <v>RIPOLLET</v>
          </cell>
          <cell r="I323">
            <v>6.85</v>
          </cell>
        </row>
        <row r="324">
          <cell r="E324">
            <v>11168</v>
          </cell>
          <cell r="F324" t="str">
            <v>BARBERA Joan</v>
          </cell>
          <cell r="G324" t="str">
            <v>PRE-0</v>
          </cell>
          <cell r="H324" t="str">
            <v>CNSABA</v>
          </cell>
          <cell r="I324">
            <v>6.83</v>
          </cell>
        </row>
        <row r="325">
          <cell r="E325">
            <v>7265</v>
          </cell>
          <cell r="F325" t="str">
            <v>SANCHEZ Aiko</v>
          </cell>
          <cell r="G325" t="str">
            <v>ALE-2</v>
          </cell>
          <cell r="H325" t="str">
            <v>CALELLA</v>
          </cell>
          <cell r="I325">
            <v>6.6</v>
          </cell>
        </row>
        <row r="326">
          <cell r="E326">
            <v>11383</v>
          </cell>
          <cell r="F326" t="str">
            <v>CASTILLA Laia</v>
          </cell>
          <cell r="G326" t="str">
            <v>BEN-2</v>
          </cell>
          <cell r="H326" t="str">
            <v>STCUGAT</v>
          </cell>
          <cell r="I326">
            <v>6.200000000000001</v>
          </cell>
        </row>
        <row r="327">
          <cell r="E327">
            <v>10782</v>
          </cell>
          <cell r="F327" t="str">
            <v>MARTÍNEZ Oriol</v>
          </cell>
          <cell r="G327" t="str">
            <v>PRE-0</v>
          </cell>
          <cell r="H327" t="str">
            <v>ESPARREGU.</v>
          </cell>
          <cell r="I327">
            <v>6.2</v>
          </cell>
        </row>
        <row r="328">
          <cell r="E328">
            <v>11655</v>
          </cell>
          <cell r="F328" t="str">
            <v>NOVO Noel</v>
          </cell>
          <cell r="G328" t="str">
            <v>INF-1</v>
          </cell>
          <cell r="H328" t="str">
            <v>CARDEDEU</v>
          </cell>
          <cell r="I328">
            <v>6.050000000000001</v>
          </cell>
        </row>
        <row r="329">
          <cell r="E329">
            <v>11037</v>
          </cell>
          <cell r="F329" t="str">
            <v>MORENO Ruben</v>
          </cell>
          <cell r="G329" t="str">
            <v>ALE-2</v>
          </cell>
          <cell r="H329" t="str">
            <v>ESPARREGU.</v>
          </cell>
          <cell r="I329">
            <v>5.93</v>
          </cell>
        </row>
        <row r="330">
          <cell r="E330">
            <v>10190</v>
          </cell>
          <cell r="F330" t="str">
            <v>SERRANO Francisco</v>
          </cell>
          <cell r="G330" t="str">
            <v>PRE-0</v>
          </cell>
          <cell r="H330" t="str">
            <v>FALCONS</v>
          </cell>
          <cell r="I330">
            <v>5.86</v>
          </cell>
        </row>
        <row r="331">
          <cell r="E331">
            <v>10359</v>
          </cell>
          <cell r="F331" t="str">
            <v>MULET Marc</v>
          </cell>
          <cell r="G331" t="str">
            <v>BEN-2</v>
          </cell>
          <cell r="H331" t="str">
            <v>CARDEDEU</v>
          </cell>
          <cell r="I331">
            <v>5.82</v>
          </cell>
        </row>
        <row r="332">
          <cell r="E332">
            <v>11666</v>
          </cell>
          <cell r="F332" t="str">
            <v>RODRIGUEZ Izar</v>
          </cell>
          <cell r="G332" t="str">
            <v>ALE-2</v>
          </cell>
          <cell r="H332" t="str">
            <v>COLLBATO</v>
          </cell>
          <cell r="I332">
            <v>5.59</v>
          </cell>
        </row>
        <row r="333">
          <cell r="E333">
            <v>11659</v>
          </cell>
          <cell r="F333" t="str">
            <v>MONTEYS Max</v>
          </cell>
          <cell r="G333" t="str">
            <v>ALE-1</v>
          </cell>
          <cell r="H333" t="str">
            <v>STCUGAT</v>
          </cell>
          <cell r="I333">
            <v>5.41</v>
          </cell>
        </row>
        <row r="334">
          <cell r="E334">
            <v>10046</v>
          </cell>
          <cell r="F334" t="str">
            <v>HERNÁNDEZ Gerard</v>
          </cell>
          <cell r="G334" t="str">
            <v>ALE-2</v>
          </cell>
          <cell r="H334" t="str">
            <v>EUROCLIMA BDN</v>
          </cell>
          <cell r="I334">
            <v>5.1</v>
          </cell>
        </row>
        <row r="335">
          <cell r="E335">
            <v>11676</v>
          </cell>
          <cell r="F335" t="str">
            <v>BROMIRSKYI Dmytro</v>
          </cell>
          <cell r="G335" t="str">
            <v>JUV-1</v>
          </cell>
          <cell r="H335" t="str">
            <v>CARDEDEU</v>
          </cell>
          <cell r="I335">
            <v>4.33</v>
          </cell>
        </row>
        <row r="336">
          <cell r="E336">
            <v>11337</v>
          </cell>
          <cell r="F336" t="str">
            <v>MENA Roger</v>
          </cell>
          <cell r="G336" t="str">
            <v>ALE-2</v>
          </cell>
          <cell r="H336" t="str">
            <v>PREMIA</v>
          </cell>
          <cell r="I336">
            <v>9.26</v>
          </cell>
        </row>
        <row r="337">
          <cell r="E337">
            <v>11288</v>
          </cell>
          <cell r="F337" t="str">
            <v>MONTULL Meritxell</v>
          </cell>
          <cell r="G337" t="str">
            <v>INF-1</v>
          </cell>
          <cell r="H337" t="str">
            <v>CALELLA</v>
          </cell>
          <cell r="I337">
            <v>6.069999999999999</v>
          </cell>
        </row>
        <row r="338">
          <cell r="E338">
            <v>11375</v>
          </cell>
          <cell r="F338" t="str">
            <v>DOMENECH Jan</v>
          </cell>
          <cell r="G338" t="str">
            <v>BEN-2</v>
          </cell>
          <cell r="H338" t="str">
            <v>ESPARREGU.</v>
          </cell>
          <cell r="I338">
            <v>5.67</v>
          </cell>
        </row>
        <row r="339">
          <cell r="E339">
            <v>10312</v>
          </cell>
          <cell r="F339" t="str">
            <v>QUESADA Roger</v>
          </cell>
          <cell r="G339" t="str">
            <v>PRE-0</v>
          </cell>
          <cell r="H339" t="str">
            <v>ESPARREGU.</v>
          </cell>
          <cell r="I339">
            <v>5.54</v>
          </cell>
        </row>
        <row r="340">
          <cell r="E340">
            <v>11668</v>
          </cell>
          <cell r="F340" t="str">
            <v>RIVERO Pau</v>
          </cell>
          <cell r="G340" t="str">
            <v>JUV-1</v>
          </cell>
          <cell r="H340" t="str">
            <v>COLLBATO</v>
          </cell>
          <cell r="I340">
            <v>5.300000000000001</v>
          </cell>
        </row>
        <row r="341">
          <cell r="E341">
            <v>11662</v>
          </cell>
          <cell r="F341" t="str">
            <v>SANSANO Adrià</v>
          </cell>
          <cell r="G341" t="str">
            <v>BEN-1</v>
          </cell>
          <cell r="H341" t="str">
            <v>STCUGAT</v>
          </cell>
          <cell r="I341">
            <v>5.21</v>
          </cell>
        </row>
        <row r="342">
          <cell r="E342">
            <v>11379</v>
          </cell>
          <cell r="F342" t="str">
            <v>FERNANDEZ Pau</v>
          </cell>
          <cell r="G342" t="str">
            <v>INF-2</v>
          </cell>
          <cell r="H342" t="str">
            <v>INDEPEN</v>
          </cell>
          <cell r="I342">
            <v>5.18</v>
          </cell>
        </row>
        <row r="343">
          <cell r="E343">
            <v>11650</v>
          </cell>
          <cell r="F343" t="str">
            <v>FERNANDEZ Alex</v>
          </cell>
          <cell r="G343" t="str">
            <v>JUV-3</v>
          </cell>
          <cell r="H343" t="str">
            <v>CARDEDEU</v>
          </cell>
          <cell r="I343">
            <v>5.18</v>
          </cell>
        </row>
        <row r="344">
          <cell r="E344">
            <v>10743</v>
          </cell>
          <cell r="F344" t="str">
            <v>RUBIROLA Aleix</v>
          </cell>
          <cell r="G344" t="str">
            <v>INF-2</v>
          </cell>
          <cell r="H344" t="str">
            <v>POBLENOU</v>
          </cell>
          <cell r="I344">
            <v>5.1000000000000005</v>
          </cell>
        </row>
        <row r="345">
          <cell r="E345">
            <v>10337</v>
          </cell>
          <cell r="F345" t="str">
            <v>SANCHEZ Ruben</v>
          </cell>
          <cell r="G345" t="str">
            <v>BEN-2</v>
          </cell>
          <cell r="H345" t="str">
            <v>PARETS</v>
          </cell>
          <cell r="I345">
            <v>4.76</v>
          </cell>
        </row>
        <row r="346">
          <cell r="E346">
            <v>11371</v>
          </cell>
          <cell r="F346" t="str">
            <v>VILA Biel</v>
          </cell>
          <cell r="G346" t="str">
            <v>ALE-1</v>
          </cell>
          <cell r="H346" t="str">
            <v>FALCONS</v>
          </cell>
          <cell r="I346">
            <v>4.74</v>
          </cell>
        </row>
        <row r="347">
          <cell r="E347">
            <v>11665</v>
          </cell>
          <cell r="F347" t="str">
            <v>MARTINEZ Roger</v>
          </cell>
          <cell r="G347" t="str">
            <v>JUV-1</v>
          </cell>
          <cell r="H347" t="str">
            <v>COLLBATO</v>
          </cell>
          <cell r="I347">
            <v>4.63</v>
          </cell>
        </row>
        <row r="348">
          <cell r="E348">
            <v>11167</v>
          </cell>
          <cell r="F348" t="str">
            <v>RUIZ Jordi</v>
          </cell>
          <cell r="G348" t="str">
            <v>PRE-0</v>
          </cell>
          <cell r="H348" t="str">
            <v>CNSABA</v>
          </cell>
          <cell r="I348">
            <v>4.59</v>
          </cell>
        </row>
        <row r="349">
          <cell r="E349">
            <v>10864</v>
          </cell>
          <cell r="F349" t="str">
            <v>MIRANDA Nahum</v>
          </cell>
          <cell r="G349" t="str">
            <v>ALE-1</v>
          </cell>
          <cell r="H349" t="str">
            <v>MATARO</v>
          </cell>
          <cell r="I349">
            <v>4.58</v>
          </cell>
        </row>
        <row r="350">
          <cell r="E350">
            <v>11538</v>
          </cell>
          <cell r="F350" t="str">
            <v>GALCERAN Pep</v>
          </cell>
          <cell r="G350" t="str">
            <v>ALE-2</v>
          </cell>
          <cell r="H350" t="str">
            <v>MATARO</v>
          </cell>
          <cell r="I350">
            <v>4.56</v>
          </cell>
        </row>
        <row r="351">
          <cell r="E351">
            <v>11616</v>
          </cell>
          <cell r="F351" t="str">
            <v>SCHAPIRE Bruno</v>
          </cell>
          <cell r="G351" t="str">
            <v>BEN-2</v>
          </cell>
          <cell r="H351" t="str">
            <v>STCUGAT</v>
          </cell>
          <cell r="I351">
            <v>4.46</v>
          </cell>
        </row>
        <row r="352">
          <cell r="E352">
            <v>10869</v>
          </cell>
          <cell r="F352" t="str">
            <v>MARANTE Fernando</v>
          </cell>
          <cell r="G352" t="str">
            <v>BEN-2</v>
          </cell>
          <cell r="H352" t="str">
            <v>HOSPIT</v>
          </cell>
          <cell r="I352">
            <v>4.4399999999999995</v>
          </cell>
        </row>
        <row r="353">
          <cell r="E353">
            <v>11283</v>
          </cell>
          <cell r="F353" t="str">
            <v>RAVENTÓS Arnau</v>
          </cell>
          <cell r="G353" t="str">
            <v>ALE-1</v>
          </cell>
          <cell r="H353" t="str">
            <v>EUROCLIMA BDN</v>
          </cell>
          <cell r="I353">
            <v>4.4399999999999995</v>
          </cell>
        </row>
        <row r="354">
          <cell r="E354">
            <v>11405</v>
          </cell>
          <cell r="F354" t="str">
            <v>BIOSCA Jan</v>
          </cell>
          <cell r="G354" t="str">
            <v>BEN-2</v>
          </cell>
          <cell r="H354" t="str">
            <v>ICELAND ELS 8</v>
          </cell>
          <cell r="I354">
            <v>4.41</v>
          </cell>
        </row>
        <row r="355">
          <cell r="E355">
            <v>11274</v>
          </cell>
          <cell r="F355" t="str">
            <v>BLANCO Andres</v>
          </cell>
          <cell r="G355" t="str">
            <v>JUV-3</v>
          </cell>
          <cell r="H355" t="str">
            <v>CTGALI</v>
          </cell>
          <cell r="I355">
            <v>4.4</v>
          </cell>
        </row>
        <row r="356">
          <cell r="E356">
            <v>11062</v>
          </cell>
          <cell r="F356" t="str">
            <v>GANDULLO Joel</v>
          </cell>
          <cell r="G356" t="str">
            <v>INF-2</v>
          </cell>
          <cell r="H356" t="str">
            <v>RIPOLLET</v>
          </cell>
          <cell r="I356">
            <v>4.4</v>
          </cell>
        </row>
        <row r="357">
          <cell r="E357">
            <v>6672</v>
          </cell>
          <cell r="F357" t="str">
            <v>MUÑOZ Marc</v>
          </cell>
          <cell r="G357" t="str">
            <v>BEN-1</v>
          </cell>
          <cell r="H357" t="str">
            <v>CALELLA</v>
          </cell>
          <cell r="I357">
            <v>4.34</v>
          </cell>
        </row>
        <row r="358">
          <cell r="E358">
            <v>11663</v>
          </cell>
          <cell r="F358" t="str">
            <v>RODRÍGUEZ-FERRERA Martín</v>
          </cell>
          <cell r="G358" t="str">
            <v>BEN-1</v>
          </cell>
          <cell r="H358" t="str">
            <v>STCUGAT</v>
          </cell>
          <cell r="I358">
            <v>3.8</v>
          </cell>
        </row>
        <row r="359">
          <cell r="E359">
            <v>11675</v>
          </cell>
          <cell r="F359" t="str">
            <v>BROMIRSKYI Denys</v>
          </cell>
          <cell r="G359" t="str">
            <v>JUV-1</v>
          </cell>
          <cell r="H359" t="str">
            <v>CARDEDEU</v>
          </cell>
          <cell r="I359">
            <v>3.0300000000000002</v>
          </cell>
        </row>
        <row r="360">
          <cell r="E360">
            <v>10725</v>
          </cell>
          <cell r="F360" t="str">
            <v>MORENO Raul</v>
          </cell>
          <cell r="G360" t="str">
            <v>ALE-1</v>
          </cell>
          <cell r="H360" t="str">
            <v>POBLENOU</v>
          </cell>
          <cell r="I360">
            <v>7.700000000000001</v>
          </cell>
        </row>
        <row r="361">
          <cell r="E361">
            <v>11376</v>
          </cell>
          <cell r="F361" t="str">
            <v>RECHES Edgar</v>
          </cell>
          <cell r="G361" t="str">
            <v>INF-1</v>
          </cell>
          <cell r="H361" t="str">
            <v>CTGALI</v>
          </cell>
          <cell r="I361">
            <v>5.21</v>
          </cell>
        </row>
        <row r="362">
          <cell r="E362">
            <v>11326</v>
          </cell>
          <cell r="F362" t="str">
            <v>ESCOBAR Violeta</v>
          </cell>
          <cell r="G362" t="str">
            <v>BEN-1</v>
          </cell>
          <cell r="H362" t="str">
            <v>VILANOVA</v>
          </cell>
          <cell r="I362">
            <v>4.21</v>
          </cell>
        </row>
        <row r="363">
          <cell r="E363">
            <v>11593</v>
          </cell>
          <cell r="F363" t="str">
            <v>ELLACURÍA Pablo</v>
          </cell>
          <cell r="G363" t="str">
            <v>BEN-2</v>
          </cell>
          <cell r="H363" t="str">
            <v>HOSPIT</v>
          </cell>
          <cell r="I363">
            <v>4.13</v>
          </cell>
        </row>
        <row r="364">
          <cell r="E364">
            <v>10975</v>
          </cell>
          <cell r="F364" t="str">
            <v>MUNIESA Victor</v>
          </cell>
          <cell r="G364" t="str">
            <v>ALE-2</v>
          </cell>
          <cell r="H364" t="str">
            <v>HOSPIT</v>
          </cell>
          <cell r="I364">
            <v>4.06</v>
          </cell>
        </row>
        <row r="365">
          <cell r="E365">
            <v>11476</v>
          </cell>
          <cell r="F365" t="str">
            <v>PEREZ Gerard</v>
          </cell>
          <cell r="G365" t="str">
            <v>ALE-1</v>
          </cell>
          <cell r="H365" t="str">
            <v>CONGRES</v>
          </cell>
          <cell r="I365">
            <v>4.029999999999999</v>
          </cell>
        </row>
        <row r="366">
          <cell r="E366">
            <v>11367</v>
          </cell>
          <cell r="F366" t="str">
            <v>IBAÑEZ Gerard</v>
          </cell>
          <cell r="G366" t="str">
            <v>ALE-1</v>
          </cell>
          <cell r="H366" t="str">
            <v>CTGALI</v>
          </cell>
          <cell r="I366">
            <v>4.0200000000000005</v>
          </cell>
        </row>
        <row r="367">
          <cell r="E367">
            <v>10672</v>
          </cell>
          <cell r="F367" t="str">
            <v>CASTELLS Iris</v>
          </cell>
          <cell r="G367" t="str">
            <v>BEN-1</v>
          </cell>
          <cell r="H367" t="str">
            <v>ICELAND ELS 8</v>
          </cell>
          <cell r="I367">
            <v>3.9899999999999998</v>
          </cell>
        </row>
        <row r="368">
          <cell r="E368">
            <v>11236</v>
          </cell>
          <cell r="F368" t="str">
            <v>WEISZ Jan</v>
          </cell>
          <cell r="G368" t="str">
            <v>PRE-0</v>
          </cell>
          <cell r="H368" t="str">
            <v>CNSABA</v>
          </cell>
          <cell r="I368">
            <v>3.9</v>
          </cell>
        </row>
        <row r="369">
          <cell r="E369">
            <v>10673</v>
          </cell>
          <cell r="F369" t="str">
            <v>SALA Esteve</v>
          </cell>
          <cell r="G369" t="str">
            <v>BEN-2</v>
          </cell>
          <cell r="H369" t="str">
            <v>ICELAND ELS 8</v>
          </cell>
          <cell r="I369">
            <v>3.8700000000000006</v>
          </cell>
        </row>
        <row r="370">
          <cell r="E370">
            <v>10358</v>
          </cell>
          <cell r="F370" t="str">
            <v>BOSCH Miquel</v>
          </cell>
          <cell r="G370" t="str">
            <v>JUV-1</v>
          </cell>
          <cell r="H370" t="str">
            <v>CARDEDEU</v>
          </cell>
          <cell r="I370">
            <v>3.79</v>
          </cell>
        </row>
        <row r="371">
          <cell r="E371">
            <v>10868</v>
          </cell>
          <cell r="F371" t="str">
            <v>MARRO Joel</v>
          </cell>
          <cell r="G371" t="str">
            <v>BEN-1</v>
          </cell>
          <cell r="H371" t="str">
            <v>HOSPIT</v>
          </cell>
          <cell r="I371">
            <v>3.76</v>
          </cell>
        </row>
        <row r="372">
          <cell r="E372">
            <v>11381</v>
          </cell>
          <cell r="F372" t="str">
            <v>AMAGO Carla</v>
          </cell>
          <cell r="G372" t="str">
            <v>BEN-2</v>
          </cell>
          <cell r="H372" t="str">
            <v>STCUGAT</v>
          </cell>
          <cell r="I372">
            <v>3.7299999999999995</v>
          </cell>
        </row>
        <row r="373">
          <cell r="E373">
            <v>11314</v>
          </cell>
          <cell r="F373" t="str">
            <v>CODINA Axel</v>
          </cell>
          <cell r="G373" t="str">
            <v>ALE-1</v>
          </cell>
          <cell r="H373" t="str">
            <v>CALELLA</v>
          </cell>
          <cell r="I373">
            <v>3.5999999999999996</v>
          </cell>
        </row>
        <row r="374">
          <cell r="E374">
            <v>11674</v>
          </cell>
          <cell r="F374" t="str">
            <v>MENDOZA Daniel</v>
          </cell>
          <cell r="G374" t="str">
            <v>INF-1</v>
          </cell>
          <cell r="H374" t="str">
            <v>CARDEDEU</v>
          </cell>
          <cell r="I374">
            <v>3.59</v>
          </cell>
        </row>
        <row r="375">
          <cell r="E375">
            <v>11669</v>
          </cell>
          <cell r="F375" t="str">
            <v>RIVERO Biel</v>
          </cell>
          <cell r="G375" t="str">
            <v>ALE-1</v>
          </cell>
          <cell r="H375" t="str">
            <v>COLLBATO</v>
          </cell>
          <cell r="I375">
            <v>3.5</v>
          </cell>
        </row>
        <row r="376">
          <cell r="E376">
            <v>11658</v>
          </cell>
          <cell r="F376" t="str">
            <v>VIDAL Biel</v>
          </cell>
          <cell r="G376" t="str">
            <v>ALE-2</v>
          </cell>
          <cell r="H376" t="str">
            <v>STCUGAT</v>
          </cell>
          <cell r="I376">
            <v>3.4600000000000004</v>
          </cell>
        </row>
        <row r="377">
          <cell r="E377">
            <v>11716</v>
          </cell>
          <cell r="F377" t="str">
            <v>OBUKHOV Fedor</v>
          </cell>
          <cell r="G377" t="str">
            <v>BEN-2</v>
          </cell>
          <cell r="H377" t="str">
            <v>COLLBATO</v>
          </cell>
          <cell r="I377">
            <v>3.1500000000000004</v>
          </cell>
        </row>
        <row r="378">
          <cell r="E378">
            <v>11660</v>
          </cell>
          <cell r="F378" t="str">
            <v>MORA Pau</v>
          </cell>
          <cell r="G378" t="str">
            <v>ALE-2</v>
          </cell>
          <cell r="H378" t="str">
            <v>STCUGAT</v>
          </cell>
          <cell r="I378">
            <v>3.05</v>
          </cell>
        </row>
        <row r="379">
          <cell r="E379">
            <v>11032</v>
          </cell>
          <cell r="F379" t="str">
            <v>PUIGCORBÉ Martí</v>
          </cell>
          <cell r="G379" t="str">
            <v>ALE-2</v>
          </cell>
          <cell r="H379" t="str">
            <v>EUROCLIMA BDN</v>
          </cell>
          <cell r="I379">
            <v>2.74</v>
          </cell>
        </row>
        <row r="380">
          <cell r="E380">
            <v>7630</v>
          </cell>
          <cell r="F380" t="str">
            <v>PIFERRER Miquel</v>
          </cell>
          <cell r="G380" t="str">
            <v>INF-1</v>
          </cell>
          <cell r="H380" t="str">
            <v>COLLBATO</v>
          </cell>
          <cell r="I380">
            <v>2.6300000000000003</v>
          </cell>
        </row>
        <row r="381">
          <cell r="E381">
            <v>11817</v>
          </cell>
          <cell r="F381" t="str">
            <v>CUBELLS Arnau</v>
          </cell>
          <cell r="G381" t="str">
            <v>JUV-1</v>
          </cell>
          <cell r="H381" t="str">
            <v>R.ELISENDA</v>
          </cell>
          <cell r="I381">
            <v>2.46</v>
          </cell>
        </row>
        <row r="382">
          <cell r="E382">
            <v>11422</v>
          </cell>
          <cell r="F382" t="str">
            <v>PÉREZ Jan</v>
          </cell>
          <cell r="G382" t="str">
            <v>BEN-2</v>
          </cell>
          <cell r="H382" t="str">
            <v>STCUGAT</v>
          </cell>
          <cell r="I382">
            <v>2.4400000000000004</v>
          </cell>
        </row>
        <row r="383">
          <cell r="E383">
            <v>11740</v>
          </cell>
          <cell r="F383" t="str">
            <v>ALEJO Aldrin Hugo</v>
          </cell>
          <cell r="G383" t="str">
            <v>ALE-1</v>
          </cell>
          <cell r="H383" t="str">
            <v>STCUGAT</v>
          </cell>
          <cell r="I383">
            <v>2.4</v>
          </cell>
        </row>
        <row r="384">
          <cell r="E384">
            <v>10272</v>
          </cell>
          <cell r="F384" t="str">
            <v>MULET Arnau</v>
          </cell>
          <cell r="G384" t="str">
            <v>PRE-0</v>
          </cell>
          <cell r="H384" t="str">
            <v>CARDEDEU</v>
          </cell>
          <cell r="I384">
            <v>4</v>
          </cell>
        </row>
        <row r="385">
          <cell r="E385">
            <v>8618</v>
          </cell>
          <cell r="F385" t="str">
            <v>SANZ Unai</v>
          </cell>
          <cell r="G385" t="str">
            <v>BEN-2</v>
          </cell>
          <cell r="H385" t="str">
            <v>ESPARREGU.</v>
          </cell>
          <cell r="I385">
            <v>3.9600000000000004</v>
          </cell>
        </row>
        <row r="386">
          <cell r="E386">
            <v>6074</v>
          </cell>
          <cell r="F386" t="str">
            <v>ESPEJO Pol</v>
          </cell>
          <cell r="G386" t="str">
            <v>PRE-0</v>
          </cell>
          <cell r="H386" t="str">
            <v>VILANOVA</v>
          </cell>
          <cell r="I386">
            <v>3.9400000000000004</v>
          </cell>
        </row>
        <row r="387">
          <cell r="E387">
            <v>11298</v>
          </cell>
          <cell r="F387" t="str">
            <v>LUCO Guillem</v>
          </cell>
          <cell r="G387" t="str">
            <v>PRE-0</v>
          </cell>
          <cell r="H387" t="str">
            <v>IGUALA</v>
          </cell>
          <cell r="I387">
            <v>3.59</v>
          </cell>
        </row>
        <row r="388">
          <cell r="E388">
            <v>11672</v>
          </cell>
          <cell r="F388" t="str">
            <v>LARA Pau</v>
          </cell>
          <cell r="G388" t="str">
            <v>BEN-1</v>
          </cell>
          <cell r="H388" t="str">
            <v>CASTELLDEFELS</v>
          </cell>
          <cell r="I388">
            <v>3.51</v>
          </cell>
        </row>
        <row r="389">
          <cell r="E389">
            <v>11615</v>
          </cell>
          <cell r="F389" t="str">
            <v>CLIMENT Simó</v>
          </cell>
          <cell r="G389" t="str">
            <v>BEN-2</v>
          </cell>
          <cell r="H389" t="str">
            <v>STCUGAT</v>
          </cell>
          <cell r="I389">
            <v>3.45</v>
          </cell>
        </row>
        <row r="390">
          <cell r="E390">
            <v>11361</v>
          </cell>
          <cell r="F390" t="str">
            <v>COSTA Joao Miguel</v>
          </cell>
          <cell r="G390" t="str">
            <v>ALE-1</v>
          </cell>
          <cell r="H390" t="str">
            <v>HOSPIT</v>
          </cell>
          <cell r="I390">
            <v>3.44</v>
          </cell>
        </row>
        <row r="391">
          <cell r="E391">
            <v>11617</v>
          </cell>
          <cell r="F391" t="str">
            <v>MORA Joel</v>
          </cell>
          <cell r="G391" t="str">
            <v>BEN-1</v>
          </cell>
          <cell r="H391" t="str">
            <v>STCUGAT</v>
          </cell>
          <cell r="I391">
            <v>3.43</v>
          </cell>
        </row>
        <row r="392">
          <cell r="E392">
            <v>6075</v>
          </cell>
          <cell r="F392" t="str">
            <v>GONZALVEZ Marti</v>
          </cell>
          <cell r="G392" t="str">
            <v>BEN-1</v>
          </cell>
          <cell r="H392" t="str">
            <v>VILANOVA</v>
          </cell>
          <cell r="I392">
            <v>3.26</v>
          </cell>
        </row>
        <row r="393">
          <cell r="E393">
            <v>11401</v>
          </cell>
          <cell r="F393" t="str">
            <v>SALES Didac</v>
          </cell>
          <cell r="G393" t="str">
            <v>BEN-2</v>
          </cell>
          <cell r="H393" t="str">
            <v>STCUGAT</v>
          </cell>
          <cell r="I393">
            <v>3.1999999999999997</v>
          </cell>
        </row>
        <row r="394">
          <cell r="E394">
            <v>10760</v>
          </cell>
          <cell r="F394" t="str">
            <v>BLANCAFORT Anna</v>
          </cell>
          <cell r="G394" t="str">
            <v>BEN-2</v>
          </cell>
          <cell r="H394" t="str">
            <v>ESPARREGU.</v>
          </cell>
          <cell r="I394">
            <v>3.1500000000000004</v>
          </cell>
        </row>
        <row r="395">
          <cell r="E395">
            <v>11521</v>
          </cell>
          <cell r="F395" t="str">
            <v>BURNS Max</v>
          </cell>
          <cell r="G395" t="str">
            <v>BEN-2</v>
          </cell>
          <cell r="H395" t="str">
            <v>CNSABA</v>
          </cell>
          <cell r="I395">
            <v>3.07</v>
          </cell>
        </row>
        <row r="396">
          <cell r="E396">
            <v>11591</v>
          </cell>
          <cell r="F396" t="str">
            <v>RONCO Adrián</v>
          </cell>
          <cell r="G396" t="str">
            <v>BEN-2</v>
          </cell>
          <cell r="H396" t="str">
            <v>HOSPIT</v>
          </cell>
          <cell r="I396">
            <v>3.07</v>
          </cell>
        </row>
        <row r="397">
          <cell r="E397">
            <v>10482</v>
          </cell>
          <cell r="F397" t="str">
            <v>PALOMO Berta</v>
          </cell>
          <cell r="G397" t="str">
            <v>BEN-2</v>
          </cell>
          <cell r="H397" t="str">
            <v>MATARO</v>
          </cell>
          <cell r="I397">
            <v>2.91</v>
          </cell>
        </row>
        <row r="398">
          <cell r="E398">
            <v>10906</v>
          </cell>
          <cell r="F398" t="str">
            <v>RIPOLL Joan</v>
          </cell>
          <cell r="G398" t="str">
            <v>ALE-1</v>
          </cell>
          <cell r="H398" t="str">
            <v>CALELLA</v>
          </cell>
          <cell r="I398">
            <v>2.81</v>
          </cell>
        </row>
        <row r="399">
          <cell r="E399">
            <v>11715</v>
          </cell>
          <cell r="F399" t="str">
            <v>GIMENO Bernat</v>
          </cell>
          <cell r="G399" t="str">
            <v>BEN-1</v>
          </cell>
          <cell r="H399" t="str">
            <v>VILANOVA</v>
          </cell>
          <cell r="I399">
            <v>2.74</v>
          </cell>
        </row>
        <row r="400">
          <cell r="E400">
            <v>10347</v>
          </cell>
          <cell r="F400" t="str">
            <v>BOUZA Aran</v>
          </cell>
          <cell r="G400" t="str">
            <v>BEN-1</v>
          </cell>
          <cell r="H400" t="str">
            <v>INDEPEN</v>
          </cell>
          <cell r="I400">
            <v>2.7</v>
          </cell>
        </row>
        <row r="401">
          <cell r="E401">
            <v>11404</v>
          </cell>
          <cell r="F401" t="str">
            <v>GUTIÉRREZ Pau</v>
          </cell>
          <cell r="G401" t="str">
            <v>BEN-2</v>
          </cell>
          <cell r="H401" t="str">
            <v>STCUGAT</v>
          </cell>
          <cell r="I401">
            <v>2.58</v>
          </cell>
        </row>
        <row r="402">
          <cell r="E402">
            <v>11033</v>
          </cell>
          <cell r="F402" t="str">
            <v>POVEDA Pol</v>
          </cell>
          <cell r="G402" t="str">
            <v>ALE-2</v>
          </cell>
          <cell r="H402" t="str">
            <v>EUROCLIMA BDN</v>
          </cell>
          <cell r="I402">
            <v>2.55</v>
          </cell>
        </row>
        <row r="403">
          <cell r="E403">
            <v>11027</v>
          </cell>
          <cell r="F403" t="str">
            <v>ROBLES Adrià</v>
          </cell>
          <cell r="G403" t="str">
            <v>ALE-1</v>
          </cell>
          <cell r="H403" t="str">
            <v>EUROCLIMA BDN</v>
          </cell>
          <cell r="I403">
            <v>2.4899999999999998</v>
          </cell>
        </row>
        <row r="404">
          <cell r="E404">
            <v>11630</v>
          </cell>
          <cell r="F404" t="str">
            <v>PIMENTEL Izan</v>
          </cell>
          <cell r="G404" t="str">
            <v>ALE-2</v>
          </cell>
          <cell r="H404" t="str">
            <v>EUROCLIMA BDN</v>
          </cell>
          <cell r="I404">
            <v>2.44</v>
          </cell>
        </row>
        <row r="405">
          <cell r="E405">
            <v>11678</v>
          </cell>
          <cell r="F405" t="str">
            <v>VILARDAGA Alex</v>
          </cell>
          <cell r="G405" t="str">
            <v>BEN-1</v>
          </cell>
          <cell r="H405" t="str">
            <v>COLLBATO</v>
          </cell>
          <cell r="I405">
            <v>1.9</v>
          </cell>
        </row>
        <row r="406">
          <cell r="E406">
            <v>11649</v>
          </cell>
          <cell r="F406" t="str">
            <v>MARTÍNEZ Patrick</v>
          </cell>
          <cell r="G406" t="str">
            <v>ALE-2</v>
          </cell>
          <cell r="H406" t="str">
            <v>ESPARREGU.</v>
          </cell>
          <cell r="I406">
            <v>1.85</v>
          </cell>
        </row>
        <row r="407">
          <cell r="E407">
            <v>11343</v>
          </cell>
          <cell r="F407" t="str">
            <v>MONTANYÀ Nil</v>
          </cell>
          <cell r="G407" t="str">
            <v>ALE-2</v>
          </cell>
          <cell r="H407" t="str">
            <v>EUROCLIMA BDN</v>
          </cell>
          <cell r="I407">
            <v>1.6500000000000001</v>
          </cell>
        </row>
        <row r="408">
          <cell r="E408">
            <v>11368</v>
          </cell>
          <cell r="F408" t="str">
            <v>FITO Abel</v>
          </cell>
          <cell r="G408" t="str">
            <v>ALE-1</v>
          </cell>
          <cell r="H408" t="str">
            <v>CTGALI</v>
          </cell>
          <cell r="I408">
            <v>3.13</v>
          </cell>
        </row>
        <row r="409">
          <cell r="E409">
            <v>11590</v>
          </cell>
          <cell r="F409" t="str">
            <v>MUNIESA Ruben</v>
          </cell>
          <cell r="G409" t="str">
            <v>BEN-2</v>
          </cell>
          <cell r="H409" t="str">
            <v>HOSPIT</v>
          </cell>
          <cell r="I409">
            <v>3.08</v>
          </cell>
        </row>
        <row r="410">
          <cell r="E410">
            <v>10862</v>
          </cell>
          <cell r="F410" t="str">
            <v>SANS Martina</v>
          </cell>
          <cell r="G410" t="str">
            <v>PRE-0</v>
          </cell>
          <cell r="H410" t="str">
            <v>MATARO</v>
          </cell>
          <cell r="I410">
            <v>2.8200000000000003</v>
          </cell>
        </row>
        <row r="411">
          <cell r="E411">
            <v>10352</v>
          </cell>
          <cell r="F411" t="str">
            <v>NOGALES Oriol</v>
          </cell>
          <cell r="G411" t="str">
            <v>BEN-1</v>
          </cell>
          <cell r="H411" t="str">
            <v>FALCONS</v>
          </cell>
          <cell r="I411">
            <v>2.7</v>
          </cell>
        </row>
        <row r="412">
          <cell r="E412">
            <v>11643</v>
          </cell>
          <cell r="F412" t="str">
            <v>BARBERÀ Quim</v>
          </cell>
          <cell r="G412" t="str">
            <v>PRE-0</v>
          </cell>
          <cell r="H412" t="str">
            <v>CNSABA</v>
          </cell>
          <cell r="I412">
            <v>2.7</v>
          </cell>
        </row>
        <row r="413">
          <cell r="E413">
            <v>11543</v>
          </cell>
          <cell r="F413" t="str">
            <v>GIL Biel</v>
          </cell>
          <cell r="G413" t="str">
            <v>ALE-1</v>
          </cell>
          <cell r="H413" t="str">
            <v>MATARO</v>
          </cell>
          <cell r="I413">
            <v>2.5500000000000003</v>
          </cell>
        </row>
        <row r="414">
          <cell r="E414">
            <v>11661</v>
          </cell>
          <cell r="F414" t="str">
            <v>BORRÀS Didac</v>
          </cell>
          <cell r="G414" t="str">
            <v>BEN-1</v>
          </cell>
          <cell r="H414" t="str">
            <v>STCUGAT</v>
          </cell>
          <cell r="I414">
            <v>2.46</v>
          </cell>
        </row>
        <row r="415">
          <cell r="E415">
            <v>10384</v>
          </cell>
          <cell r="F415" t="str">
            <v>AGUIRREGABIRIA Roc</v>
          </cell>
          <cell r="G415" t="str">
            <v>PRE-0</v>
          </cell>
          <cell r="H415" t="str">
            <v>ESPARREGU.</v>
          </cell>
          <cell r="I415">
            <v>2.42</v>
          </cell>
        </row>
        <row r="416">
          <cell r="E416">
            <v>11592</v>
          </cell>
          <cell r="F416" t="str">
            <v>SANCHÍS Marc</v>
          </cell>
          <cell r="G416" t="str">
            <v>BEN-1</v>
          </cell>
          <cell r="H416" t="str">
            <v>HOSPIT</v>
          </cell>
          <cell r="I416">
            <v>2.3200000000000003</v>
          </cell>
        </row>
        <row r="417">
          <cell r="E417">
            <v>11746</v>
          </cell>
          <cell r="F417" t="str">
            <v>YANG Owen</v>
          </cell>
          <cell r="G417" t="str">
            <v>PRE-0</v>
          </cell>
          <cell r="H417" t="str">
            <v>CNSABA</v>
          </cell>
          <cell r="I417">
            <v>2.2</v>
          </cell>
        </row>
        <row r="418">
          <cell r="E418">
            <v>11540</v>
          </cell>
          <cell r="F418" t="str">
            <v>VELLVEHÍ Eloi</v>
          </cell>
          <cell r="G418" t="str">
            <v>ALE-1</v>
          </cell>
          <cell r="H418" t="str">
            <v>MATARO</v>
          </cell>
          <cell r="I418">
            <v>1.9900000000000002</v>
          </cell>
        </row>
        <row r="419">
          <cell r="E419">
            <v>11679</v>
          </cell>
          <cell r="F419" t="str">
            <v>VILARDAGA Arnau</v>
          </cell>
          <cell r="G419" t="str">
            <v>PRE-0</v>
          </cell>
          <cell r="H419" t="str">
            <v>COLLBATO</v>
          </cell>
          <cell r="I419">
            <v>1.7399999999999998</v>
          </cell>
        </row>
        <row r="420">
          <cell r="E420">
            <v>6661</v>
          </cell>
          <cell r="F420" t="str">
            <v>LEONE Mateo</v>
          </cell>
          <cell r="G420" t="str">
            <v>PRE-0</v>
          </cell>
          <cell r="H420" t="str">
            <v>CALELLA</v>
          </cell>
          <cell r="I420">
            <v>1.7200000000000002</v>
          </cell>
        </row>
        <row r="421">
          <cell r="E421">
            <v>11284</v>
          </cell>
          <cell r="F421" t="str">
            <v>SANZ Marcel</v>
          </cell>
          <cell r="G421" t="str">
            <v>BEN-2</v>
          </cell>
          <cell r="H421" t="str">
            <v>EUROCLIMA BDN</v>
          </cell>
          <cell r="I421">
            <v>1.65</v>
          </cell>
        </row>
        <row r="422">
          <cell r="E422">
            <v>10228</v>
          </cell>
          <cell r="F422" t="str">
            <v>MARTÍNEZ Maria</v>
          </cell>
          <cell r="G422" t="str">
            <v>PRE-0</v>
          </cell>
          <cell r="H422" t="str">
            <v>CALELLA</v>
          </cell>
          <cell r="I422">
            <v>1.62</v>
          </cell>
        </row>
        <row r="423">
          <cell r="E423">
            <v>10383</v>
          </cell>
          <cell r="F423" t="str">
            <v>GOMEZ Iker</v>
          </cell>
          <cell r="G423" t="str">
            <v>PRE-0</v>
          </cell>
          <cell r="H423" t="str">
            <v>ESPARREGU.</v>
          </cell>
          <cell r="I423">
            <v>1.08</v>
          </cell>
        </row>
        <row r="424">
          <cell r="E424">
            <v>11739</v>
          </cell>
          <cell r="F424" t="str">
            <v>SERRALLACH Max</v>
          </cell>
          <cell r="G424" t="str">
            <v>BEN-1</v>
          </cell>
          <cell r="H424" t="str">
            <v>STCUGAT</v>
          </cell>
          <cell r="I424">
            <v>1.08</v>
          </cell>
        </row>
        <row r="425">
          <cell r="E425">
            <v>8981</v>
          </cell>
          <cell r="F425" t="str">
            <v>CANTON Mario</v>
          </cell>
          <cell r="G425" t="str">
            <v>JUV-3</v>
          </cell>
          <cell r="H425" t="str">
            <v>HOSPIT</v>
          </cell>
          <cell r="I425">
            <v>565.1</v>
          </cell>
        </row>
        <row r="426">
          <cell r="E426">
            <v>9004</v>
          </cell>
          <cell r="F426" t="str">
            <v>MAS Arnau</v>
          </cell>
          <cell r="G426" t="str">
            <v>INF-1</v>
          </cell>
          <cell r="H426" t="str">
            <v>VILANOVA</v>
          </cell>
          <cell r="I426">
            <v>68.69999999999999</v>
          </cell>
        </row>
        <row r="427">
          <cell r="E427">
            <v>10068</v>
          </cell>
          <cell r="F427" t="str">
            <v>SILVA Facundo Javier</v>
          </cell>
          <cell r="G427" t="str">
            <v>JUV-3</v>
          </cell>
          <cell r="H427" t="str">
            <v>VILANOVA</v>
          </cell>
          <cell r="I427">
            <v>49.379999999999995</v>
          </cell>
        </row>
        <row r="428">
          <cell r="E428">
            <v>7754</v>
          </cell>
          <cell r="F428" t="str">
            <v>BARLAM Nil</v>
          </cell>
          <cell r="G428" t="str">
            <v>ALE-2</v>
          </cell>
          <cell r="H428" t="str">
            <v>SALLENT</v>
          </cell>
          <cell r="I428">
            <v>46.080000000000005</v>
          </cell>
        </row>
        <row r="429">
          <cell r="E429">
            <v>7621</v>
          </cell>
          <cell r="F429" t="str">
            <v>ESTOPIÑA Eloy</v>
          </cell>
          <cell r="G429" t="str">
            <v>INF-1</v>
          </cell>
          <cell r="H429" t="str">
            <v>MASQUEFA</v>
          </cell>
          <cell r="I429">
            <v>27.049999999999997</v>
          </cell>
        </row>
        <row r="430">
          <cell r="E430">
            <v>5952</v>
          </cell>
          <cell r="F430" t="str">
            <v>RICA Daniel</v>
          </cell>
          <cell r="G430" t="str">
            <v>INF-1</v>
          </cell>
          <cell r="H430" t="str">
            <v>STCUGAT</v>
          </cell>
          <cell r="I430">
            <v>24.65</v>
          </cell>
        </row>
        <row r="431">
          <cell r="E431">
            <v>10439</v>
          </cell>
          <cell r="F431" t="str">
            <v>SANTOS Sergio</v>
          </cell>
          <cell r="G431" t="str">
            <v>JUV-1</v>
          </cell>
          <cell r="H431" t="str">
            <v>PARETS</v>
          </cell>
          <cell r="I431">
            <v>18.75</v>
          </cell>
        </row>
        <row r="432">
          <cell r="E432">
            <v>10727</v>
          </cell>
          <cell r="F432" t="str">
            <v>GALLARDO Max</v>
          </cell>
          <cell r="G432" t="str">
            <v>INF-2</v>
          </cell>
          <cell r="H432" t="str">
            <v>POBLENOU</v>
          </cell>
          <cell r="I432">
            <v>17.1</v>
          </cell>
        </row>
        <row r="433">
          <cell r="E433">
            <v>11281</v>
          </cell>
          <cell r="F433" t="str">
            <v>GARCIA Daniel</v>
          </cell>
          <cell r="G433" t="str">
            <v>INF-2</v>
          </cell>
          <cell r="H433" t="str">
            <v>EUROCLIMA BDN</v>
          </cell>
          <cell r="I433">
            <v>15.730000000000002</v>
          </cell>
        </row>
        <row r="434">
          <cell r="E434">
            <v>10804</v>
          </cell>
          <cell r="F434" t="str">
            <v>CAMACHO Daniel</v>
          </cell>
          <cell r="G434" t="str">
            <v>INF-1</v>
          </cell>
          <cell r="H434" t="str">
            <v>DELS HORTS</v>
          </cell>
          <cell r="I434">
            <v>15.53</v>
          </cell>
        </row>
        <row r="435">
          <cell r="E435">
            <v>10233</v>
          </cell>
          <cell r="F435" t="str">
            <v>HIGUERAS Aitor</v>
          </cell>
          <cell r="G435" t="str">
            <v>BEN-2</v>
          </cell>
          <cell r="H435" t="str">
            <v>EUROCLIMA BDN</v>
          </cell>
          <cell r="I435">
            <v>12.5</v>
          </cell>
        </row>
        <row r="436">
          <cell r="E436">
            <v>10803</v>
          </cell>
          <cell r="F436" t="str">
            <v>GALVEZ Noel</v>
          </cell>
          <cell r="G436" t="str">
            <v>JUV-1</v>
          </cell>
          <cell r="H436" t="str">
            <v>DELS HORTS</v>
          </cell>
          <cell r="I436">
            <v>9.5</v>
          </cell>
        </row>
        <row r="437">
          <cell r="E437">
            <v>10390</v>
          </cell>
          <cell r="F437" t="str">
            <v>BARONA Oscar</v>
          </cell>
          <cell r="G437" t="str">
            <v>JUV-2</v>
          </cell>
          <cell r="H437" t="str">
            <v>ESPARREGU.</v>
          </cell>
          <cell r="I437">
            <v>8.58</v>
          </cell>
        </row>
        <row r="438">
          <cell r="E438">
            <v>10294</v>
          </cell>
          <cell r="F438" t="str">
            <v>MARCILLA Eloi</v>
          </cell>
          <cell r="G438" t="str">
            <v>INF-1</v>
          </cell>
          <cell r="H438" t="str">
            <v>LLUÏSOS</v>
          </cell>
          <cell r="I438">
            <v>6.3999999999999995</v>
          </cell>
        </row>
        <row r="439">
          <cell r="E439">
            <v>10329</v>
          </cell>
          <cell r="F439" t="str">
            <v>BIELSA Àlvar</v>
          </cell>
          <cell r="G439" t="str">
            <v>ALE-1</v>
          </cell>
          <cell r="H439" t="str">
            <v>FALCONS</v>
          </cell>
          <cell r="I439">
            <v>4.3</v>
          </cell>
        </row>
        <row r="440">
          <cell r="E440">
            <v>6043</v>
          </cell>
          <cell r="F440" t="str">
            <v>SANCHEZ Eric</v>
          </cell>
          <cell r="G440" t="str">
            <v>JUV-2</v>
          </cell>
          <cell r="H440" t="str">
            <v>HOSPIT</v>
          </cell>
          <cell r="I440">
            <v>3.5800000000000005</v>
          </cell>
        </row>
        <row r="441">
          <cell r="E441">
            <v>11329</v>
          </cell>
          <cell r="F441" t="str">
            <v>BALAÑÁ Adriá</v>
          </cell>
          <cell r="G441" t="str">
            <v>INF-1</v>
          </cell>
          <cell r="H441" t="str">
            <v>CASTELLDEFELS</v>
          </cell>
          <cell r="I441">
            <v>3.25</v>
          </cell>
        </row>
        <row r="442">
          <cell r="E442">
            <v>11302</v>
          </cell>
          <cell r="F442" t="str">
            <v>BEJAN Claudio Maximiliano</v>
          </cell>
          <cell r="G442" t="str">
            <v>INF-1</v>
          </cell>
          <cell r="H442" t="str">
            <v>CASTELLDEFELS</v>
          </cell>
          <cell r="I442">
            <v>2.5</v>
          </cell>
        </row>
        <row r="443">
          <cell r="E443">
            <v>11366</v>
          </cell>
          <cell r="F443" t="str">
            <v>WALLIS Samuel</v>
          </cell>
          <cell r="G443" t="str">
            <v>INF-2</v>
          </cell>
          <cell r="H443" t="str">
            <v>LLUÏSOS</v>
          </cell>
          <cell r="I443">
            <v>1.7499999999999998</v>
          </cell>
        </row>
        <row r="444">
          <cell r="E444">
            <v>11327</v>
          </cell>
          <cell r="F444" t="str">
            <v>LLORENTE Sergi</v>
          </cell>
          <cell r="G444" t="str">
            <v>ALE-2</v>
          </cell>
          <cell r="H444" t="str">
            <v>CASTELLDEFELS</v>
          </cell>
          <cell r="I444">
            <v>1.55</v>
          </cell>
        </row>
        <row r="445">
          <cell r="E445">
            <v>11239</v>
          </cell>
          <cell r="F445" t="str">
            <v>BONASTRE Miquel</v>
          </cell>
          <cell r="G445" t="str">
            <v>ALE-1</v>
          </cell>
          <cell r="H445" t="str">
            <v>SALLENT</v>
          </cell>
          <cell r="I445">
            <v>1.42</v>
          </cell>
        </row>
        <row r="446">
          <cell r="E446">
            <v>10863</v>
          </cell>
          <cell r="F446" t="str">
            <v>GARCÍA Marc</v>
          </cell>
          <cell r="G446" t="str">
            <v>ALE-1</v>
          </cell>
          <cell r="H446" t="str">
            <v>MATARO</v>
          </cell>
          <cell r="I446">
            <v>1.1</v>
          </cell>
        </row>
        <row r="447">
          <cell r="E447">
            <v>11637</v>
          </cell>
          <cell r="F447" t="str">
            <v>MIRALLES Marcel</v>
          </cell>
          <cell r="G447" t="str">
            <v>BEN-1</v>
          </cell>
          <cell r="H447" t="str">
            <v>EUROCLIMA BDN</v>
          </cell>
          <cell r="I447">
            <v>0.96</v>
          </cell>
        </row>
        <row r="448">
          <cell r="E448">
            <v>11359</v>
          </cell>
          <cell r="F448" t="str">
            <v>DEL RÍO David</v>
          </cell>
          <cell r="G448" t="str">
            <v>INF-1</v>
          </cell>
          <cell r="H448" t="str">
            <v>CASTELLAR</v>
          </cell>
          <cell r="I448">
            <v>0.8</v>
          </cell>
        </row>
        <row r="449">
          <cell r="E449">
            <v>10873</v>
          </cell>
          <cell r="F449" t="str">
            <v>VILANOVA Sergi</v>
          </cell>
          <cell r="G449" t="str">
            <v>ALE-1</v>
          </cell>
          <cell r="H449" t="str">
            <v>VILANOVA</v>
          </cell>
          <cell r="I449">
            <v>0.7500000000000001</v>
          </cell>
        </row>
        <row r="450">
          <cell r="E450">
            <v>11352</v>
          </cell>
          <cell r="F450" t="str">
            <v>FRANCIA Jan</v>
          </cell>
          <cell r="G450" t="str">
            <v>ALE-1</v>
          </cell>
          <cell r="H450" t="str">
            <v>MATARO</v>
          </cell>
          <cell r="I450">
            <v>0.6299999999999999</v>
          </cell>
        </row>
        <row r="451">
          <cell r="E451">
            <v>11363</v>
          </cell>
          <cell r="F451" t="str">
            <v>PRADO Camilo</v>
          </cell>
          <cell r="G451" t="str">
            <v>ALE-1</v>
          </cell>
          <cell r="H451" t="str">
            <v>LLUÏSOS</v>
          </cell>
          <cell r="I451">
            <v>0.09999999999999992</v>
          </cell>
        </row>
        <row r="452">
          <cell r="E452">
            <v>10763</v>
          </cell>
          <cell r="F452" t="str">
            <v>ROQUE Daniel</v>
          </cell>
          <cell r="G452" t="str">
            <v>ALE-2</v>
          </cell>
          <cell r="H452" t="str">
            <v>ESPARREGU.</v>
          </cell>
          <cell r="I452">
            <v>-0.6000000000000001</v>
          </cell>
        </row>
        <row r="453">
          <cell r="E453">
            <v>10728</v>
          </cell>
          <cell r="F453" t="str">
            <v>DE MIGUEL Ferran</v>
          </cell>
          <cell r="G453" t="str">
            <v>INF-2</v>
          </cell>
          <cell r="H453" t="str">
            <v>POBLENOU</v>
          </cell>
          <cell r="I453">
            <v>-1.2999999999999998</v>
          </cell>
        </row>
        <row r="454">
          <cell r="E454">
            <v>8990</v>
          </cell>
          <cell r="F454" t="str">
            <v>NOGUERO Eric</v>
          </cell>
          <cell r="G454" t="str">
            <v>BEN-1</v>
          </cell>
          <cell r="H454" t="str">
            <v>ESPARREGU.</v>
          </cell>
          <cell r="I454">
            <v>-2.2</v>
          </cell>
        </row>
        <row r="455">
          <cell r="E455">
            <v>8760</v>
          </cell>
          <cell r="F455" t="str">
            <v>SABATE Pablo</v>
          </cell>
          <cell r="G455" t="str">
            <v>BEN-2</v>
          </cell>
          <cell r="H455" t="str">
            <v>R.ELISENDA</v>
          </cell>
          <cell r="I455">
            <v>-15.600000000000001</v>
          </cell>
        </row>
        <row r="456">
          <cell r="E456">
            <v>8685</v>
          </cell>
          <cell r="F456" t="str">
            <v>MUÑOZ Jordi</v>
          </cell>
          <cell r="G456" t="str">
            <v>JUV-2</v>
          </cell>
          <cell r="H456" t="str">
            <v>HOSPIT</v>
          </cell>
          <cell r="I456">
            <v>-82.8</v>
          </cell>
        </row>
        <row r="457">
          <cell r="E457">
            <v>8315</v>
          </cell>
          <cell r="F457" t="str">
            <v>BARRAU Rafael</v>
          </cell>
          <cell r="G457" t="str">
            <v>JUV-1</v>
          </cell>
          <cell r="H457" t="str">
            <v>AMICS</v>
          </cell>
          <cell r="I457">
            <v>-144</v>
          </cell>
        </row>
        <row r="458">
          <cell r="E458">
            <v>8379</v>
          </cell>
          <cell r="F458" t="str">
            <v>OLIVERAS Gabriel</v>
          </cell>
          <cell r="G458" t="str">
            <v>JUV-2</v>
          </cell>
          <cell r="H458" t="str">
            <v>STCUGAT</v>
          </cell>
          <cell r="I458">
            <v>3068.17</v>
          </cell>
        </row>
        <row r="459">
          <cell r="E459">
            <v>7687</v>
          </cell>
          <cell r="F459" t="str">
            <v>AGUILERA Alex</v>
          </cell>
          <cell r="G459" t="str">
            <v>JUV-2</v>
          </cell>
          <cell r="H459" t="str">
            <v>RODA</v>
          </cell>
          <cell r="I459">
            <v>1544.5</v>
          </cell>
        </row>
        <row r="460">
          <cell r="E460">
            <v>5364</v>
          </cell>
          <cell r="F460" t="str">
            <v>MOLES Jan</v>
          </cell>
          <cell r="G460" t="str">
            <v>JUV-1</v>
          </cell>
          <cell r="H460" t="str">
            <v>LLUÏSOS</v>
          </cell>
          <cell r="I460">
            <v>1084</v>
          </cell>
        </row>
        <row r="461">
          <cell r="E461">
            <v>7803</v>
          </cell>
          <cell r="F461" t="str">
            <v>MOLINS Cesc</v>
          </cell>
          <cell r="G461" t="str">
            <v>ALE-1</v>
          </cell>
          <cell r="H461" t="str">
            <v>ICELAND ELS 8</v>
          </cell>
          <cell r="I461">
            <v>1064.7</v>
          </cell>
        </row>
        <row r="462">
          <cell r="E462">
            <v>7246</v>
          </cell>
          <cell r="F462" t="str">
            <v>SAEZ Antoni</v>
          </cell>
          <cell r="G462" t="str">
            <v>JUV-1</v>
          </cell>
          <cell r="H462" t="str">
            <v>VILANOVA</v>
          </cell>
          <cell r="I462">
            <v>391</v>
          </cell>
        </row>
        <row r="463">
          <cell r="E463">
            <v>9013</v>
          </cell>
          <cell r="F463" t="str">
            <v>ROBLES Iván</v>
          </cell>
          <cell r="G463" t="str">
            <v>INF-2</v>
          </cell>
          <cell r="H463" t="str">
            <v>AMICS</v>
          </cell>
          <cell r="I463">
            <v>190.35</v>
          </cell>
        </row>
        <row r="464">
          <cell r="E464">
            <v>6812</v>
          </cell>
          <cell r="F464" t="str">
            <v>ANDRES Marc</v>
          </cell>
          <cell r="G464" t="str">
            <v>JUV-1</v>
          </cell>
          <cell r="H464" t="str">
            <v>VILANOVA</v>
          </cell>
          <cell r="I464">
            <v>96</v>
          </cell>
        </row>
        <row r="465">
          <cell r="E465">
            <v>11300</v>
          </cell>
          <cell r="F465" t="str">
            <v>ENRICH, Isidre</v>
          </cell>
          <cell r="G465" t="str">
            <v>JUV-1</v>
          </cell>
          <cell r="H465" t="str">
            <v>IGUALA</v>
          </cell>
          <cell r="I465">
            <v>54.5</v>
          </cell>
        </row>
        <row r="466">
          <cell r="E466">
            <v>10438</v>
          </cell>
          <cell r="F466" t="str">
            <v>IBAÑEZ Alex</v>
          </cell>
          <cell r="G466" t="str">
            <v>JUV-2</v>
          </cell>
          <cell r="H466" t="str">
            <v>PARETS</v>
          </cell>
          <cell r="I466">
            <v>41.63</v>
          </cell>
        </row>
        <row r="467">
          <cell r="E467">
            <v>8322</v>
          </cell>
          <cell r="F467" t="str">
            <v>BENKHEBAB Max</v>
          </cell>
          <cell r="G467" t="str">
            <v>JUV-1</v>
          </cell>
          <cell r="H467" t="str">
            <v>CASTELLDEFELS</v>
          </cell>
          <cell r="I467">
            <v>26.7</v>
          </cell>
        </row>
        <row r="468">
          <cell r="E468">
            <v>11299</v>
          </cell>
          <cell r="F468" t="str">
            <v>ESTEVE Gil</v>
          </cell>
          <cell r="G468" t="str">
            <v>JUV-1</v>
          </cell>
          <cell r="H468" t="str">
            <v>IGUALA</v>
          </cell>
          <cell r="I468">
            <v>20.200000000000003</v>
          </cell>
        </row>
        <row r="469">
          <cell r="E469">
            <v>10248</v>
          </cell>
          <cell r="F469" t="str">
            <v>MARTÍNEZ Jossi</v>
          </cell>
          <cell r="G469" t="str">
            <v>JUV-2</v>
          </cell>
          <cell r="H469" t="str">
            <v>OLESA</v>
          </cell>
          <cell r="I469">
            <v>18.450000000000003</v>
          </cell>
        </row>
        <row r="470">
          <cell r="E470">
            <v>6028</v>
          </cell>
          <cell r="F470" t="str">
            <v>VAZQUEZ Judith</v>
          </cell>
          <cell r="G470" t="str">
            <v>JUV-3</v>
          </cell>
          <cell r="H470" t="str">
            <v>HOSPIT</v>
          </cell>
          <cell r="I470">
            <v>12.899999999999999</v>
          </cell>
        </row>
        <row r="471">
          <cell r="E471">
            <v>11362</v>
          </cell>
          <cell r="F471" t="str">
            <v>BUSQUETS Nil</v>
          </cell>
          <cell r="G471" t="str">
            <v>ALE-1</v>
          </cell>
          <cell r="H471" t="str">
            <v>HOSPIT</v>
          </cell>
          <cell r="I471">
            <v>1.13</v>
          </cell>
        </row>
        <row r="472">
          <cell r="E472">
            <v>10124</v>
          </cell>
          <cell r="F472" t="str">
            <v>RIBA Berta</v>
          </cell>
          <cell r="G472" t="str">
            <v>ALE-2</v>
          </cell>
          <cell r="H472" t="str">
            <v>STCUGAT</v>
          </cell>
          <cell r="I472">
            <v>0</v>
          </cell>
        </row>
        <row r="473">
          <cell r="E473">
            <v>6065</v>
          </cell>
          <cell r="F473" t="str">
            <v>GOMEZ Ivan</v>
          </cell>
          <cell r="G473" t="str">
            <v>INF-2</v>
          </cell>
          <cell r="H473" t="str">
            <v>EUROCLIMA BDN</v>
          </cell>
          <cell r="I473">
            <v>0</v>
          </cell>
        </row>
        <row r="474">
          <cell r="E474">
            <v>7811</v>
          </cell>
          <cell r="F474" t="str">
            <v>TERCERO Adria</v>
          </cell>
          <cell r="G474" t="str">
            <v>JUV-3</v>
          </cell>
          <cell r="H474" t="str">
            <v>LLUÏSOS</v>
          </cell>
          <cell r="I474">
            <v>0</v>
          </cell>
        </row>
        <row r="475"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zoomScalePageLayoutView="0" workbookViewId="0" topLeftCell="A1">
      <selection activeCell="D219" sqref="D219"/>
    </sheetView>
  </sheetViews>
  <sheetFormatPr defaultColWidth="11.421875" defaultRowHeight="12.75"/>
  <cols>
    <col min="1" max="1" width="8.140625" style="1" customWidth="1"/>
    <col min="2" max="2" width="26.140625" style="1" bestFit="1" customWidth="1"/>
    <col min="3" max="3" width="6.421875" style="1" customWidth="1"/>
    <col min="4" max="4" width="11.7109375" style="1" bestFit="1" customWidth="1"/>
    <col min="5" max="5" width="28.7109375" style="1" customWidth="1"/>
    <col min="6" max="7" width="8.421875" style="2" customWidth="1"/>
    <col min="8" max="8" width="8.421875" style="2" bestFit="1" customWidth="1"/>
  </cols>
  <sheetData>
    <row r="1" spans="1:8" ht="12.75">
      <c r="A1"/>
      <c r="B1"/>
      <c r="C1"/>
      <c r="D1"/>
      <c r="E1"/>
      <c r="F1"/>
      <c r="G1"/>
      <c r="H1"/>
    </row>
    <row r="3" spans="1:8" ht="12.75">
      <c r="A3" s="3" t="s">
        <v>0</v>
      </c>
      <c r="B3" s="4" t="s">
        <v>1</v>
      </c>
      <c r="C3" s="4" t="s">
        <v>2</v>
      </c>
      <c r="D3" s="4" t="s">
        <v>3</v>
      </c>
      <c r="E3" s="4"/>
      <c r="F3" s="5" t="s">
        <v>4</v>
      </c>
      <c r="G3" s="6" t="s">
        <v>5</v>
      </c>
      <c r="H3" s="6" t="s">
        <v>6</v>
      </c>
    </row>
    <row r="4" spans="1:8" ht="13.5">
      <c r="A4" s="7">
        <v>3360</v>
      </c>
      <c r="B4" s="7" t="s">
        <v>7</v>
      </c>
      <c r="C4" s="7" t="s">
        <v>8</v>
      </c>
      <c r="D4" s="7" t="s">
        <v>9</v>
      </c>
      <c r="E4" s="1" t="s">
        <v>10</v>
      </c>
      <c r="F4" s="2">
        <v>0</v>
      </c>
      <c r="G4" s="2">
        <v>0</v>
      </c>
      <c r="H4" s="2">
        <v>995.67</v>
      </c>
    </row>
    <row r="5" spans="1:8" ht="13.5">
      <c r="A5" s="7">
        <v>4664</v>
      </c>
      <c r="B5" s="7" t="s">
        <v>11</v>
      </c>
      <c r="C5" s="7" t="s">
        <v>12</v>
      </c>
      <c r="D5" s="7" t="s">
        <v>13</v>
      </c>
      <c r="E5" s="1" t="s">
        <v>14</v>
      </c>
      <c r="F5" s="2">
        <v>0</v>
      </c>
      <c r="G5" s="2">
        <v>0</v>
      </c>
      <c r="H5" s="2">
        <v>960</v>
      </c>
    </row>
    <row r="6" spans="1:8" ht="13.5">
      <c r="A6" s="7">
        <v>4730</v>
      </c>
      <c r="B6" s="7" t="s">
        <v>15</v>
      </c>
      <c r="C6" s="7" t="s">
        <v>16</v>
      </c>
      <c r="D6" s="7" t="s">
        <v>17</v>
      </c>
      <c r="E6" s="1" t="s">
        <v>18</v>
      </c>
      <c r="F6" s="2">
        <v>0</v>
      </c>
      <c r="G6" s="2">
        <v>0</v>
      </c>
      <c r="H6" s="2">
        <v>920</v>
      </c>
    </row>
    <row r="7" spans="1:8" ht="13.5">
      <c r="A7" s="7">
        <v>3912</v>
      </c>
      <c r="B7" s="7" t="s">
        <v>19</v>
      </c>
      <c r="C7" s="7" t="s">
        <v>16</v>
      </c>
      <c r="D7" s="7" t="s">
        <v>20</v>
      </c>
      <c r="E7" s="1" t="s">
        <v>21</v>
      </c>
      <c r="F7" s="2">
        <v>0</v>
      </c>
      <c r="G7" s="2">
        <v>0</v>
      </c>
      <c r="H7" s="2">
        <v>889</v>
      </c>
    </row>
    <row r="8" spans="1:8" ht="13.5">
      <c r="A8" s="7">
        <v>4858</v>
      </c>
      <c r="B8" s="7" t="s">
        <v>22</v>
      </c>
      <c r="C8" s="7" t="s">
        <v>23</v>
      </c>
      <c r="D8" s="7" t="s">
        <v>24</v>
      </c>
      <c r="E8" s="1" t="s">
        <v>25</v>
      </c>
      <c r="F8" s="2">
        <v>0</v>
      </c>
      <c r="G8" s="2">
        <v>0</v>
      </c>
      <c r="H8" s="2">
        <v>747.67</v>
      </c>
    </row>
    <row r="9" spans="1:8" ht="13.5">
      <c r="A9" s="7">
        <v>3083</v>
      </c>
      <c r="B9" s="7" t="s">
        <v>26</v>
      </c>
      <c r="C9" s="7" t="s">
        <v>23</v>
      </c>
      <c r="D9" s="7" t="s">
        <v>27</v>
      </c>
      <c r="E9" s="1" t="s">
        <v>28</v>
      </c>
      <c r="F9" s="2">
        <v>0</v>
      </c>
      <c r="G9" s="2">
        <v>0</v>
      </c>
      <c r="H9" s="2">
        <v>720</v>
      </c>
    </row>
    <row r="10" spans="1:8" ht="13.5">
      <c r="A10" s="7">
        <v>4509</v>
      </c>
      <c r="B10" s="7" t="s">
        <v>29</v>
      </c>
      <c r="C10" s="7" t="s">
        <v>30</v>
      </c>
      <c r="D10" s="7" t="s">
        <v>13</v>
      </c>
      <c r="E10" s="1" t="s">
        <v>14</v>
      </c>
      <c r="F10" s="2">
        <v>0</v>
      </c>
      <c r="G10" s="2">
        <v>0</v>
      </c>
      <c r="H10" s="2">
        <v>710</v>
      </c>
    </row>
    <row r="11" spans="1:8" ht="13.5">
      <c r="A11" s="8">
        <v>4713</v>
      </c>
      <c r="B11" s="8" t="s">
        <v>31</v>
      </c>
      <c r="C11" s="8" t="s">
        <v>32</v>
      </c>
      <c r="D11" s="8" t="s">
        <v>17</v>
      </c>
      <c r="E11" s="1" t="s">
        <v>18</v>
      </c>
      <c r="F11" s="2">
        <v>0</v>
      </c>
      <c r="G11" s="2">
        <v>0</v>
      </c>
      <c r="H11" s="2">
        <v>710</v>
      </c>
    </row>
    <row r="12" spans="1:8" ht="13.5">
      <c r="A12" s="7">
        <v>3936</v>
      </c>
      <c r="B12" s="7" t="s">
        <v>33</v>
      </c>
      <c r="C12" s="7" t="s">
        <v>30</v>
      </c>
      <c r="D12" s="7" t="s">
        <v>24</v>
      </c>
      <c r="E12" s="1" t="s">
        <v>25</v>
      </c>
      <c r="F12" s="2">
        <v>0</v>
      </c>
      <c r="G12" s="2">
        <v>0</v>
      </c>
      <c r="H12" s="2">
        <v>707</v>
      </c>
    </row>
    <row r="13" spans="1:8" ht="13.5">
      <c r="A13" s="7">
        <v>4537</v>
      </c>
      <c r="B13" s="7" t="s">
        <v>34</v>
      </c>
      <c r="C13" s="7" t="s">
        <v>12</v>
      </c>
      <c r="D13" s="7" t="s">
        <v>35</v>
      </c>
      <c r="E13" s="1" t="s">
        <v>36</v>
      </c>
      <c r="F13" s="2">
        <v>0</v>
      </c>
      <c r="G13" s="2">
        <v>0</v>
      </c>
      <c r="H13" s="2">
        <v>680.67</v>
      </c>
    </row>
    <row r="14" spans="1:8" ht="13.5">
      <c r="A14" s="7">
        <v>3974</v>
      </c>
      <c r="B14" s="7" t="s">
        <v>37</v>
      </c>
      <c r="C14" s="7" t="s">
        <v>32</v>
      </c>
      <c r="D14" s="7" t="s">
        <v>9</v>
      </c>
      <c r="E14" s="1" t="s">
        <v>10</v>
      </c>
      <c r="F14" s="2">
        <v>0</v>
      </c>
      <c r="G14" s="2">
        <v>0</v>
      </c>
      <c r="H14" s="2">
        <v>676</v>
      </c>
    </row>
    <row r="15" spans="1:8" ht="13.5">
      <c r="A15" s="7">
        <v>3428</v>
      </c>
      <c r="B15" s="7" t="s">
        <v>38</v>
      </c>
      <c r="C15" s="7" t="s">
        <v>16</v>
      </c>
      <c r="D15" s="7" t="s">
        <v>17</v>
      </c>
      <c r="E15" s="1" t="s">
        <v>18</v>
      </c>
      <c r="F15" s="2">
        <v>0</v>
      </c>
      <c r="G15" s="2">
        <v>0</v>
      </c>
      <c r="H15" s="2">
        <v>662.33</v>
      </c>
    </row>
    <row r="16" spans="1:8" ht="13.5">
      <c r="A16" s="7">
        <v>5684</v>
      </c>
      <c r="B16" s="7" t="s">
        <v>39</v>
      </c>
      <c r="C16" s="7" t="s">
        <v>30</v>
      </c>
      <c r="D16" s="7" t="s">
        <v>17</v>
      </c>
      <c r="E16" s="1" t="s">
        <v>18</v>
      </c>
      <c r="F16" s="2">
        <v>0</v>
      </c>
      <c r="G16" s="2">
        <v>0</v>
      </c>
      <c r="H16" s="2">
        <v>652.33</v>
      </c>
    </row>
    <row r="17" spans="1:8" ht="13.5">
      <c r="A17" s="7">
        <v>1900</v>
      </c>
      <c r="B17" s="7" t="s">
        <v>40</v>
      </c>
      <c r="C17" s="7" t="s">
        <v>32</v>
      </c>
      <c r="D17" s="7" t="s">
        <v>13</v>
      </c>
      <c r="E17" s="1" t="s">
        <v>14</v>
      </c>
      <c r="F17" s="2">
        <v>0</v>
      </c>
      <c r="G17" s="2">
        <v>0</v>
      </c>
      <c r="H17" s="2">
        <v>636</v>
      </c>
    </row>
    <row r="18" spans="1:8" ht="13.5">
      <c r="A18" s="7">
        <v>5382</v>
      </c>
      <c r="B18" s="7" t="s">
        <v>41</v>
      </c>
      <c r="C18" s="7" t="s">
        <v>32</v>
      </c>
      <c r="D18" s="7" t="s">
        <v>42</v>
      </c>
      <c r="E18" s="1" t="s">
        <v>43</v>
      </c>
      <c r="F18" s="2">
        <v>0</v>
      </c>
      <c r="G18" s="2">
        <v>0</v>
      </c>
      <c r="H18" s="2">
        <v>628</v>
      </c>
    </row>
    <row r="19" spans="1:8" ht="13.5">
      <c r="A19" s="7">
        <v>4815</v>
      </c>
      <c r="B19" s="7" t="s">
        <v>44</v>
      </c>
      <c r="C19" s="7" t="s">
        <v>45</v>
      </c>
      <c r="D19" s="7" t="s">
        <v>17</v>
      </c>
      <c r="E19" s="1" t="s">
        <v>18</v>
      </c>
      <c r="F19" s="2">
        <v>0</v>
      </c>
      <c r="G19" s="2">
        <v>0</v>
      </c>
      <c r="H19" s="2">
        <v>612</v>
      </c>
    </row>
    <row r="20" spans="1:8" ht="13.5">
      <c r="A20" s="7">
        <v>5613</v>
      </c>
      <c r="B20" s="7" t="s">
        <v>46</v>
      </c>
      <c r="C20" s="7" t="s">
        <v>32</v>
      </c>
      <c r="D20" s="7" t="s">
        <v>47</v>
      </c>
      <c r="E20" s="1" t="s">
        <v>48</v>
      </c>
      <c r="F20" s="2">
        <v>0</v>
      </c>
      <c r="G20" s="2">
        <v>0</v>
      </c>
      <c r="H20" s="2">
        <v>607.5</v>
      </c>
    </row>
    <row r="21" spans="1:8" ht="13.5">
      <c r="A21" s="7">
        <v>4671</v>
      </c>
      <c r="B21" s="7" t="s">
        <v>49</v>
      </c>
      <c r="C21" s="7" t="s">
        <v>23</v>
      </c>
      <c r="D21" s="7" t="s">
        <v>24</v>
      </c>
      <c r="E21" s="1" t="s">
        <v>25</v>
      </c>
      <c r="F21" s="2">
        <v>0</v>
      </c>
      <c r="G21" s="2">
        <v>0</v>
      </c>
      <c r="H21" s="2">
        <v>574.5</v>
      </c>
    </row>
    <row r="22" spans="1:8" ht="13.5">
      <c r="A22" s="7">
        <v>3933</v>
      </c>
      <c r="B22" s="7" t="s">
        <v>50</v>
      </c>
      <c r="C22" s="7" t="s">
        <v>12</v>
      </c>
      <c r="D22" s="7" t="s">
        <v>24</v>
      </c>
      <c r="E22" s="1" t="s">
        <v>25</v>
      </c>
      <c r="F22" s="2">
        <v>0</v>
      </c>
      <c r="G22" s="2">
        <v>0</v>
      </c>
      <c r="H22" s="2">
        <v>554</v>
      </c>
    </row>
    <row r="23" spans="1:8" ht="13.5">
      <c r="A23" s="7">
        <v>4647</v>
      </c>
      <c r="B23" s="7" t="s">
        <v>51</v>
      </c>
      <c r="C23" s="7" t="s">
        <v>30</v>
      </c>
      <c r="D23" s="7" t="s">
        <v>13</v>
      </c>
      <c r="E23" s="1" t="s">
        <v>14</v>
      </c>
      <c r="F23" s="2">
        <v>0</v>
      </c>
      <c r="G23" s="2">
        <v>0</v>
      </c>
      <c r="H23" s="2">
        <v>544</v>
      </c>
    </row>
    <row r="24" spans="1:8" ht="13.5">
      <c r="A24" s="7">
        <v>5074</v>
      </c>
      <c r="B24" s="7" t="s">
        <v>52</v>
      </c>
      <c r="C24" s="7" t="s">
        <v>8</v>
      </c>
      <c r="D24" s="7" t="s">
        <v>53</v>
      </c>
      <c r="E24" s="1" t="s">
        <v>54</v>
      </c>
      <c r="F24" s="2">
        <v>0</v>
      </c>
      <c r="G24" s="2">
        <v>0</v>
      </c>
      <c r="H24" s="2">
        <v>542</v>
      </c>
    </row>
    <row r="25" spans="1:8" ht="13.5">
      <c r="A25" s="7">
        <v>2499</v>
      </c>
      <c r="B25" s="7" t="s">
        <v>55</v>
      </c>
      <c r="C25" s="7" t="s">
        <v>32</v>
      </c>
      <c r="D25" s="7" t="s">
        <v>35</v>
      </c>
      <c r="E25" s="1" t="s">
        <v>36</v>
      </c>
      <c r="F25" s="2">
        <v>0</v>
      </c>
      <c r="G25" s="2">
        <v>0</v>
      </c>
      <c r="H25" s="2">
        <v>536.5</v>
      </c>
    </row>
    <row r="26" spans="1:8" ht="13.5">
      <c r="A26" s="7">
        <v>3346</v>
      </c>
      <c r="B26" s="7" t="s">
        <v>56</v>
      </c>
      <c r="C26" s="7" t="s">
        <v>32</v>
      </c>
      <c r="D26" s="7" t="s">
        <v>53</v>
      </c>
      <c r="E26" s="1" t="s">
        <v>54</v>
      </c>
      <c r="F26" s="2">
        <v>0</v>
      </c>
      <c r="G26" s="2">
        <v>0</v>
      </c>
      <c r="H26" s="2">
        <v>526</v>
      </c>
    </row>
    <row r="27" spans="1:8" ht="13.5">
      <c r="A27" s="7">
        <v>4835</v>
      </c>
      <c r="B27" s="7" t="s">
        <v>57</v>
      </c>
      <c r="C27" s="7" t="s">
        <v>23</v>
      </c>
      <c r="D27" s="7" t="s">
        <v>24</v>
      </c>
      <c r="E27" s="1" t="s">
        <v>25</v>
      </c>
      <c r="F27" s="2">
        <v>0</v>
      </c>
      <c r="G27" s="2">
        <v>0</v>
      </c>
      <c r="H27" s="2">
        <v>495</v>
      </c>
    </row>
    <row r="28" spans="1:8" ht="13.5">
      <c r="A28" s="7">
        <v>4897</v>
      </c>
      <c r="B28" s="7" t="s">
        <v>58</v>
      </c>
      <c r="C28" s="7" t="s">
        <v>23</v>
      </c>
      <c r="D28" s="7" t="s">
        <v>13</v>
      </c>
      <c r="E28" s="1" t="s">
        <v>14</v>
      </c>
      <c r="F28" s="2">
        <v>0</v>
      </c>
      <c r="G28" s="2">
        <v>0</v>
      </c>
      <c r="H28" s="2">
        <v>540.5</v>
      </c>
    </row>
    <row r="29" spans="1:8" ht="13.5">
      <c r="A29" s="7">
        <v>3556</v>
      </c>
      <c r="B29" s="7" t="s">
        <v>59</v>
      </c>
      <c r="C29" s="7" t="s">
        <v>8</v>
      </c>
      <c r="D29" s="7" t="s">
        <v>9</v>
      </c>
      <c r="E29" s="1" t="s">
        <v>10</v>
      </c>
      <c r="F29" s="2">
        <v>0</v>
      </c>
      <c r="G29" s="2">
        <v>0</v>
      </c>
      <c r="H29" s="2">
        <v>533</v>
      </c>
    </row>
    <row r="30" spans="1:8" ht="13.5">
      <c r="A30" s="7">
        <v>5649</v>
      </c>
      <c r="B30" s="7" t="s">
        <v>60</v>
      </c>
      <c r="C30" s="7" t="s">
        <v>8</v>
      </c>
      <c r="D30" s="7" t="s">
        <v>42</v>
      </c>
      <c r="E30" s="1" t="s">
        <v>43</v>
      </c>
      <c r="F30" s="2">
        <v>0</v>
      </c>
      <c r="G30" s="2">
        <v>0</v>
      </c>
      <c r="H30" s="2">
        <v>525.33</v>
      </c>
    </row>
    <row r="31" spans="1:8" ht="13.5">
      <c r="A31" s="7">
        <v>6171</v>
      </c>
      <c r="B31" s="7" t="s">
        <v>61</v>
      </c>
      <c r="C31" s="7" t="s">
        <v>30</v>
      </c>
      <c r="D31" s="7" t="s">
        <v>62</v>
      </c>
      <c r="E31" s="1" t="s">
        <v>63</v>
      </c>
      <c r="F31" s="2">
        <v>0</v>
      </c>
      <c r="G31" s="2">
        <v>0</v>
      </c>
      <c r="H31" s="2">
        <v>521.17</v>
      </c>
    </row>
    <row r="32" spans="1:8" ht="13.5">
      <c r="A32" s="7">
        <v>4958</v>
      </c>
      <c r="B32" s="7" t="s">
        <v>64</v>
      </c>
      <c r="C32" s="7" t="s">
        <v>8</v>
      </c>
      <c r="D32" s="7" t="s">
        <v>65</v>
      </c>
      <c r="E32" s="1" t="s">
        <v>66</v>
      </c>
      <c r="F32" s="2">
        <v>0</v>
      </c>
      <c r="G32" s="2">
        <v>0</v>
      </c>
      <c r="H32" s="2">
        <v>519.5</v>
      </c>
    </row>
    <row r="33" spans="1:8" ht="13.5">
      <c r="A33" s="7">
        <v>4724</v>
      </c>
      <c r="B33" s="7" t="s">
        <v>67</v>
      </c>
      <c r="C33" s="7" t="s">
        <v>16</v>
      </c>
      <c r="D33" s="7" t="s">
        <v>13</v>
      </c>
      <c r="E33" s="1" t="s">
        <v>14</v>
      </c>
      <c r="F33" s="2">
        <v>0</v>
      </c>
      <c r="G33" s="2">
        <v>0</v>
      </c>
      <c r="H33" s="2">
        <v>516</v>
      </c>
    </row>
    <row r="34" spans="1:8" ht="13.5">
      <c r="A34" s="7">
        <v>5587</v>
      </c>
      <c r="B34" s="7" t="s">
        <v>68</v>
      </c>
      <c r="C34" s="7" t="s">
        <v>45</v>
      </c>
      <c r="D34" s="7" t="s">
        <v>24</v>
      </c>
      <c r="E34" s="1" t="s">
        <v>25</v>
      </c>
      <c r="F34" s="2">
        <v>0</v>
      </c>
      <c r="G34" s="2">
        <v>0</v>
      </c>
      <c r="H34" s="2">
        <v>513.67</v>
      </c>
    </row>
    <row r="35" spans="1:8" ht="13.5">
      <c r="A35" s="7">
        <v>6189</v>
      </c>
      <c r="B35" s="7" t="s">
        <v>69</v>
      </c>
      <c r="C35" s="7" t="s">
        <v>23</v>
      </c>
      <c r="D35" s="7" t="s">
        <v>70</v>
      </c>
      <c r="E35" s="1" t="s">
        <v>71</v>
      </c>
      <c r="F35" s="2">
        <v>0</v>
      </c>
      <c r="G35" s="2">
        <v>0</v>
      </c>
      <c r="H35" s="2">
        <v>503</v>
      </c>
    </row>
    <row r="36" spans="1:8" ht="13.5">
      <c r="A36" s="7">
        <v>5701</v>
      </c>
      <c r="B36" s="7" t="s">
        <v>72</v>
      </c>
      <c r="C36" s="7" t="s">
        <v>23</v>
      </c>
      <c r="D36" s="7" t="s">
        <v>73</v>
      </c>
      <c r="E36" s="1" t="s">
        <v>74</v>
      </c>
      <c r="F36" s="2">
        <v>0</v>
      </c>
      <c r="G36" s="2">
        <v>0</v>
      </c>
      <c r="H36" s="2">
        <v>500</v>
      </c>
    </row>
    <row r="37" spans="1:8" ht="13.5">
      <c r="A37" s="7">
        <v>5433</v>
      </c>
      <c r="B37" s="7" t="s">
        <v>75</v>
      </c>
      <c r="C37" s="7" t="s">
        <v>23</v>
      </c>
      <c r="D37" s="7" t="s">
        <v>53</v>
      </c>
      <c r="E37" s="1" t="s">
        <v>54</v>
      </c>
      <c r="F37" s="2">
        <v>0</v>
      </c>
      <c r="G37" s="2">
        <v>0</v>
      </c>
      <c r="H37" s="2">
        <v>494</v>
      </c>
    </row>
    <row r="38" spans="1:8" ht="13.5">
      <c r="A38" s="7">
        <v>4113</v>
      </c>
      <c r="B38" s="7" t="s">
        <v>76</v>
      </c>
      <c r="C38" s="7" t="s">
        <v>23</v>
      </c>
      <c r="D38" s="7" t="s">
        <v>17</v>
      </c>
      <c r="E38" s="1" t="s">
        <v>18</v>
      </c>
      <c r="F38" s="2">
        <v>0</v>
      </c>
      <c r="G38" s="2">
        <v>0</v>
      </c>
      <c r="H38" s="2">
        <v>493</v>
      </c>
    </row>
    <row r="39" spans="1:8" ht="13.5">
      <c r="A39" s="7">
        <v>2409</v>
      </c>
      <c r="B39" s="7" t="s">
        <v>77</v>
      </c>
      <c r="C39" s="7" t="s">
        <v>8</v>
      </c>
      <c r="D39" s="7" t="s">
        <v>73</v>
      </c>
      <c r="E39" s="1" t="s">
        <v>74</v>
      </c>
      <c r="F39" s="2">
        <v>0</v>
      </c>
      <c r="G39" s="2">
        <v>0</v>
      </c>
      <c r="H39" s="2">
        <v>487</v>
      </c>
    </row>
    <row r="40" spans="1:8" ht="13.5">
      <c r="A40" s="7">
        <v>3941</v>
      </c>
      <c r="B40" s="7" t="s">
        <v>78</v>
      </c>
      <c r="C40" s="7" t="s">
        <v>30</v>
      </c>
      <c r="D40" s="7" t="s">
        <v>79</v>
      </c>
      <c r="E40" s="1" t="s">
        <v>80</v>
      </c>
      <c r="F40" s="2">
        <v>0</v>
      </c>
      <c r="G40" s="2">
        <v>0</v>
      </c>
      <c r="H40" s="2">
        <v>481.33</v>
      </c>
    </row>
    <row r="41" spans="1:8" ht="13.5">
      <c r="A41" s="7">
        <v>5542</v>
      </c>
      <c r="B41" s="7" t="s">
        <v>81</v>
      </c>
      <c r="C41" s="7" t="s">
        <v>16</v>
      </c>
      <c r="D41" s="7" t="s">
        <v>17</v>
      </c>
      <c r="E41" s="1" t="s">
        <v>18</v>
      </c>
      <c r="F41" s="2">
        <v>0</v>
      </c>
      <c r="G41" s="2">
        <v>0</v>
      </c>
      <c r="H41" s="2">
        <v>480</v>
      </c>
    </row>
    <row r="42" spans="1:8" ht="13.5">
      <c r="A42" s="7">
        <v>4434</v>
      </c>
      <c r="B42" s="7" t="s">
        <v>82</v>
      </c>
      <c r="C42" s="7" t="s">
        <v>45</v>
      </c>
      <c r="D42" s="7" t="s">
        <v>13</v>
      </c>
      <c r="E42" s="1" t="s">
        <v>14</v>
      </c>
      <c r="F42" s="2">
        <v>0</v>
      </c>
      <c r="G42" s="2">
        <v>0</v>
      </c>
      <c r="H42" s="2">
        <v>477</v>
      </c>
    </row>
    <row r="43" spans="1:8" ht="13.5">
      <c r="A43" s="7">
        <v>3222</v>
      </c>
      <c r="B43" s="7" t="s">
        <v>83</v>
      </c>
      <c r="C43" s="7" t="s">
        <v>32</v>
      </c>
      <c r="D43" s="7" t="s">
        <v>24</v>
      </c>
      <c r="E43" s="1" t="s">
        <v>25</v>
      </c>
      <c r="F43" s="2">
        <v>0</v>
      </c>
      <c r="G43" s="2">
        <v>0</v>
      </c>
      <c r="H43" s="2">
        <v>473</v>
      </c>
    </row>
    <row r="44" spans="1:8" ht="13.5">
      <c r="A44" s="7">
        <v>6155</v>
      </c>
      <c r="B44" s="7" t="s">
        <v>84</v>
      </c>
      <c r="C44" s="7" t="s">
        <v>23</v>
      </c>
      <c r="D44" s="7" t="s">
        <v>85</v>
      </c>
      <c r="E44" s="1" t="s">
        <v>86</v>
      </c>
      <c r="F44" s="2">
        <v>0</v>
      </c>
      <c r="G44" s="2">
        <v>0</v>
      </c>
      <c r="H44" s="2">
        <v>472.5</v>
      </c>
    </row>
    <row r="45" spans="1:8" ht="13.5">
      <c r="A45" s="7">
        <v>4942</v>
      </c>
      <c r="B45" s="7" t="s">
        <v>87</v>
      </c>
      <c r="C45" s="7" t="s">
        <v>23</v>
      </c>
      <c r="D45" s="7" t="s">
        <v>88</v>
      </c>
      <c r="E45" s="1" t="s">
        <v>89</v>
      </c>
      <c r="F45" s="2">
        <v>0</v>
      </c>
      <c r="G45" s="2">
        <v>0</v>
      </c>
      <c r="H45" s="2">
        <v>465.5</v>
      </c>
    </row>
    <row r="46" spans="1:8" ht="13.5">
      <c r="A46" s="7">
        <v>5541</v>
      </c>
      <c r="B46" s="7" t="s">
        <v>90</v>
      </c>
      <c r="C46" s="7" t="s">
        <v>23</v>
      </c>
      <c r="D46" s="7" t="s">
        <v>17</v>
      </c>
      <c r="E46" s="1" t="s">
        <v>18</v>
      </c>
      <c r="F46" s="2">
        <v>0</v>
      </c>
      <c r="G46" s="2">
        <v>0</v>
      </c>
      <c r="H46" s="2">
        <v>459.33</v>
      </c>
    </row>
    <row r="47" spans="1:8" ht="13.5">
      <c r="A47" s="7">
        <v>4021</v>
      </c>
      <c r="B47" s="7" t="s">
        <v>91</v>
      </c>
      <c r="C47" s="7" t="s">
        <v>30</v>
      </c>
      <c r="D47" s="7" t="s">
        <v>42</v>
      </c>
      <c r="E47" s="1" t="s">
        <v>43</v>
      </c>
      <c r="F47" s="2">
        <v>0</v>
      </c>
      <c r="G47" s="2">
        <v>0</v>
      </c>
      <c r="H47" s="2">
        <v>439.67</v>
      </c>
    </row>
    <row r="48" spans="1:8" ht="13.5">
      <c r="A48" s="7">
        <v>5081</v>
      </c>
      <c r="B48" s="7" t="s">
        <v>92</v>
      </c>
      <c r="C48" s="7" t="s">
        <v>16</v>
      </c>
      <c r="D48" s="7" t="s">
        <v>93</v>
      </c>
      <c r="E48" s="1" t="s">
        <v>94</v>
      </c>
      <c r="F48" s="2">
        <v>0</v>
      </c>
      <c r="G48" s="2">
        <v>0</v>
      </c>
      <c r="H48" s="2">
        <v>434</v>
      </c>
    </row>
    <row r="49" spans="1:8" ht="13.5">
      <c r="A49" s="7">
        <v>1511</v>
      </c>
      <c r="B49" s="7" t="s">
        <v>95</v>
      </c>
      <c r="C49" s="7" t="s">
        <v>32</v>
      </c>
      <c r="D49" s="7" t="s">
        <v>24</v>
      </c>
      <c r="E49" s="1" t="s">
        <v>25</v>
      </c>
      <c r="F49" s="2">
        <v>0</v>
      </c>
      <c r="G49" s="2">
        <v>0</v>
      </c>
      <c r="H49" s="2">
        <v>395</v>
      </c>
    </row>
    <row r="50" spans="1:8" ht="13.5">
      <c r="A50" s="7">
        <v>4649</v>
      </c>
      <c r="B50" s="7" t="s">
        <v>96</v>
      </c>
      <c r="C50" s="7" t="s">
        <v>30</v>
      </c>
      <c r="D50" s="7" t="s">
        <v>13</v>
      </c>
      <c r="E50" s="1" t="s">
        <v>14</v>
      </c>
      <c r="F50" s="2">
        <v>0</v>
      </c>
      <c r="G50" s="2">
        <v>0</v>
      </c>
      <c r="H50" s="2">
        <v>321.5</v>
      </c>
    </row>
    <row r="51" spans="1:8" ht="12.75">
      <c r="A51" s="9">
        <v>4250</v>
      </c>
      <c r="B51" s="9" t="s">
        <v>97</v>
      </c>
      <c r="C51" s="9" t="s">
        <v>32</v>
      </c>
      <c r="D51" s="9" t="s">
        <v>27</v>
      </c>
      <c r="E51" s="1" t="s">
        <v>28</v>
      </c>
      <c r="F51" s="2">
        <v>0</v>
      </c>
      <c r="G51" s="2">
        <v>0</v>
      </c>
      <c r="H51" s="2">
        <v>82</v>
      </c>
    </row>
    <row r="52" spans="1:8" ht="13.5">
      <c r="A52" s="7">
        <v>6360</v>
      </c>
      <c r="B52" s="7" t="s">
        <v>98</v>
      </c>
      <c r="C52" s="7" t="s">
        <v>16</v>
      </c>
      <c r="D52" s="7" t="s">
        <v>99</v>
      </c>
      <c r="E52" s="1" t="s">
        <v>100</v>
      </c>
      <c r="F52" s="2">
        <v>0</v>
      </c>
      <c r="G52" s="2">
        <v>0</v>
      </c>
      <c r="H52" s="2">
        <v>518</v>
      </c>
    </row>
    <row r="53" spans="1:8" ht="13.5">
      <c r="A53" s="7">
        <v>6381</v>
      </c>
      <c r="B53" s="7" t="s">
        <v>101</v>
      </c>
      <c r="C53" s="7" t="s">
        <v>30</v>
      </c>
      <c r="D53" s="7" t="s">
        <v>35</v>
      </c>
      <c r="E53" s="1" t="s">
        <v>36</v>
      </c>
      <c r="F53" s="2">
        <v>0</v>
      </c>
      <c r="G53" s="2">
        <v>0</v>
      </c>
      <c r="H53" s="2">
        <v>475.67</v>
      </c>
    </row>
    <row r="54" spans="1:8" ht="13.5">
      <c r="A54" s="7">
        <v>3885</v>
      </c>
      <c r="B54" s="7" t="s">
        <v>102</v>
      </c>
      <c r="C54" s="7" t="s">
        <v>32</v>
      </c>
      <c r="D54" s="7" t="s">
        <v>103</v>
      </c>
      <c r="E54" s="1" t="s">
        <v>104</v>
      </c>
      <c r="F54" s="2">
        <v>0</v>
      </c>
      <c r="G54" s="2">
        <v>0</v>
      </c>
      <c r="H54" s="2">
        <v>475</v>
      </c>
    </row>
    <row r="55" spans="1:8" ht="13.5">
      <c r="A55" s="7">
        <v>5962</v>
      </c>
      <c r="B55" s="7" t="s">
        <v>105</v>
      </c>
      <c r="C55" s="7" t="s">
        <v>8</v>
      </c>
      <c r="D55" s="7" t="s">
        <v>53</v>
      </c>
      <c r="E55" s="1" t="s">
        <v>54</v>
      </c>
      <c r="F55" s="2">
        <v>0</v>
      </c>
      <c r="G55" s="2">
        <v>0</v>
      </c>
      <c r="H55" s="2">
        <v>473.5</v>
      </c>
    </row>
    <row r="56" spans="1:8" ht="13.5">
      <c r="A56" s="7">
        <v>4733</v>
      </c>
      <c r="B56" s="7" t="s">
        <v>106</v>
      </c>
      <c r="C56" s="7" t="s">
        <v>32</v>
      </c>
      <c r="D56" s="7" t="s">
        <v>107</v>
      </c>
      <c r="E56" s="1" t="s">
        <v>108</v>
      </c>
      <c r="F56" s="2">
        <v>0</v>
      </c>
      <c r="G56" s="2">
        <v>0</v>
      </c>
      <c r="H56" s="2">
        <v>467.5</v>
      </c>
    </row>
    <row r="57" spans="1:8" ht="13.5">
      <c r="A57" s="7">
        <v>4945</v>
      </c>
      <c r="B57" s="7" t="s">
        <v>109</v>
      </c>
      <c r="C57" s="7" t="s">
        <v>32</v>
      </c>
      <c r="D57" s="7" t="s">
        <v>103</v>
      </c>
      <c r="E57" s="1" t="s">
        <v>104</v>
      </c>
      <c r="F57" s="2">
        <v>0</v>
      </c>
      <c r="G57" s="2">
        <v>0</v>
      </c>
      <c r="H57" s="2">
        <v>466</v>
      </c>
    </row>
    <row r="58" spans="1:8" ht="13.5">
      <c r="A58" s="7">
        <v>3174</v>
      </c>
      <c r="B58" s="7" t="s">
        <v>110</v>
      </c>
      <c r="C58" s="7" t="s">
        <v>45</v>
      </c>
      <c r="D58" s="7" t="s">
        <v>24</v>
      </c>
      <c r="E58" s="1" t="s">
        <v>25</v>
      </c>
      <c r="F58" s="2">
        <v>0</v>
      </c>
      <c r="G58" s="2">
        <v>0</v>
      </c>
      <c r="H58" s="2">
        <v>465</v>
      </c>
    </row>
    <row r="59" spans="1:8" ht="12.75">
      <c r="A59" s="1">
        <v>6447</v>
      </c>
      <c r="B59" s="1" t="s">
        <v>111</v>
      </c>
      <c r="C59" s="1" t="s">
        <v>23</v>
      </c>
      <c r="D59" s="1" t="s">
        <v>112</v>
      </c>
      <c r="E59" s="1" t="s">
        <v>113</v>
      </c>
      <c r="F59" s="2">
        <v>0</v>
      </c>
      <c r="G59" s="2">
        <v>0</v>
      </c>
      <c r="H59" s="2">
        <v>463</v>
      </c>
    </row>
    <row r="60" spans="1:8" ht="13.5">
      <c r="A60" s="7">
        <v>5538</v>
      </c>
      <c r="B60" s="7" t="s">
        <v>114</v>
      </c>
      <c r="C60" s="7" t="s">
        <v>23</v>
      </c>
      <c r="D60" s="7" t="s">
        <v>47</v>
      </c>
      <c r="E60" s="1" t="s">
        <v>48</v>
      </c>
      <c r="F60" s="2">
        <v>0</v>
      </c>
      <c r="G60" s="2">
        <v>0</v>
      </c>
      <c r="H60" s="2">
        <v>460.33</v>
      </c>
    </row>
    <row r="61" spans="1:8" ht="13.5">
      <c r="A61" s="7">
        <v>4461</v>
      </c>
      <c r="B61" s="7" t="s">
        <v>115</v>
      </c>
      <c r="C61" s="7" t="s">
        <v>30</v>
      </c>
      <c r="D61" s="7" t="s">
        <v>103</v>
      </c>
      <c r="E61" s="1" t="s">
        <v>104</v>
      </c>
      <c r="F61" s="2">
        <v>0</v>
      </c>
      <c r="G61" s="2">
        <v>0</v>
      </c>
      <c r="H61" s="2">
        <v>456.5</v>
      </c>
    </row>
    <row r="62" spans="1:8" ht="13.5">
      <c r="A62" s="7">
        <v>3403</v>
      </c>
      <c r="B62" s="7" t="s">
        <v>116</v>
      </c>
      <c r="C62" s="7" t="s">
        <v>8</v>
      </c>
      <c r="D62" s="7" t="s">
        <v>85</v>
      </c>
      <c r="E62" s="1" t="s">
        <v>86</v>
      </c>
      <c r="F62" s="2">
        <v>0</v>
      </c>
      <c r="G62" s="2">
        <v>0</v>
      </c>
      <c r="H62" s="2">
        <v>450</v>
      </c>
    </row>
    <row r="63" spans="1:8" ht="13.5">
      <c r="A63" s="7">
        <v>4282</v>
      </c>
      <c r="B63" s="7" t="s">
        <v>117</v>
      </c>
      <c r="C63" s="7" t="s">
        <v>8</v>
      </c>
      <c r="D63" s="7" t="s">
        <v>73</v>
      </c>
      <c r="E63" s="1" t="s">
        <v>74</v>
      </c>
      <c r="F63" s="2">
        <v>0</v>
      </c>
      <c r="G63" s="2">
        <v>0</v>
      </c>
      <c r="H63" s="2">
        <v>441.17</v>
      </c>
    </row>
    <row r="64" spans="1:8" ht="13.5">
      <c r="A64" s="7">
        <v>6311</v>
      </c>
      <c r="B64" s="7" t="s">
        <v>118</v>
      </c>
      <c r="C64" s="7" t="s">
        <v>32</v>
      </c>
      <c r="D64" s="7" t="s">
        <v>119</v>
      </c>
      <c r="E64" s="1" t="s">
        <v>120</v>
      </c>
      <c r="F64" s="2">
        <v>0</v>
      </c>
      <c r="G64" s="2">
        <v>0</v>
      </c>
      <c r="H64" s="2">
        <v>439.5</v>
      </c>
    </row>
    <row r="65" spans="1:8" ht="13.5">
      <c r="A65" s="7">
        <v>6069</v>
      </c>
      <c r="B65" s="7" t="s">
        <v>121</v>
      </c>
      <c r="C65" s="7" t="s">
        <v>32</v>
      </c>
      <c r="D65" s="7" t="s">
        <v>122</v>
      </c>
      <c r="E65" s="1" t="s">
        <v>123</v>
      </c>
      <c r="F65" s="2">
        <v>0</v>
      </c>
      <c r="G65" s="2">
        <v>0</v>
      </c>
      <c r="H65" s="2">
        <v>435.67</v>
      </c>
    </row>
    <row r="66" spans="1:8" ht="13.5">
      <c r="A66" s="7">
        <v>5703</v>
      </c>
      <c r="B66" s="7" t="s">
        <v>124</v>
      </c>
      <c r="C66" s="7" t="s">
        <v>8</v>
      </c>
      <c r="D66" s="7" t="s">
        <v>107</v>
      </c>
      <c r="E66" s="1" t="s">
        <v>108</v>
      </c>
      <c r="F66" s="2">
        <v>0</v>
      </c>
      <c r="G66" s="2">
        <v>0</v>
      </c>
      <c r="H66" s="2">
        <v>432</v>
      </c>
    </row>
    <row r="67" spans="1:8" ht="13.5">
      <c r="A67" s="7">
        <v>5154</v>
      </c>
      <c r="B67" s="7" t="s">
        <v>125</v>
      </c>
      <c r="C67" s="7" t="s">
        <v>126</v>
      </c>
      <c r="D67" s="7" t="s">
        <v>24</v>
      </c>
      <c r="E67" s="1" t="s">
        <v>25</v>
      </c>
      <c r="F67" s="2">
        <v>0</v>
      </c>
      <c r="G67" s="2">
        <v>0</v>
      </c>
      <c r="H67" s="2">
        <v>429</v>
      </c>
    </row>
    <row r="68" spans="1:8" ht="13.5">
      <c r="A68" s="7">
        <v>4065</v>
      </c>
      <c r="B68" s="7" t="s">
        <v>127</v>
      </c>
      <c r="C68" s="7" t="s">
        <v>8</v>
      </c>
      <c r="D68" s="7" t="s">
        <v>79</v>
      </c>
      <c r="E68" s="1" t="s">
        <v>80</v>
      </c>
      <c r="F68" s="2">
        <v>0</v>
      </c>
      <c r="G68" s="2">
        <v>0</v>
      </c>
      <c r="H68" s="2">
        <v>427</v>
      </c>
    </row>
    <row r="69" spans="1:8" ht="13.5">
      <c r="A69" s="7">
        <v>5283</v>
      </c>
      <c r="B69" s="7" t="s">
        <v>128</v>
      </c>
      <c r="C69" s="7" t="s">
        <v>45</v>
      </c>
      <c r="D69" s="7" t="s">
        <v>103</v>
      </c>
      <c r="E69" s="1" t="s">
        <v>104</v>
      </c>
      <c r="F69" s="2">
        <v>0</v>
      </c>
      <c r="G69" s="2">
        <v>0</v>
      </c>
      <c r="H69" s="2">
        <v>425.33</v>
      </c>
    </row>
    <row r="70" spans="1:8" ht="13.5">
      <c r="A70" s="7">
        <v>4617</v>
      </c>
      <c r="B70" s="7" t="s">
        <v>129</v>
      </c>
      <c r="C70" s="7" t="s">
        <v>8</v>
      </c>
      <c r="D70" s="7" t="s">
        <v>85</v>
      </c>
      <c r="E70" s="1" t="s">
        <v>86</v>
      </c>
      <c r="F70" s="2">
        <v>0</v>
      </c>
      <c r="G70" s="2">
        <v>0</v>
      </c>
      <c r="H70" s="2">
        <v>421.33</v>
      </c>
    </row>
    <row r="71" spans="1:8" ht="13.5">
      <c r="A71" s="7">
        <v>6346</v>
      </c>
      <c r="B71" s="7" t="s">
        <v>130</v>
      </c>
      <c r="C71" s="7" t="s">
        <v>30</v>
      </c>
      <c r="D71" s="7" t="s">
        <v>85</v>
      </c>
      <c r="E71" s="1" t="s">
        <v>86</v>
      </c>
      <c r="F71" s="2">
        <v>0</v>
      </c>
      <c r="G71" s="2">
        <v>0</v>
      </c>
      <c r="H71" s="2">
        <v>420.67</v>
      </c>
    </row>
    <row r="72" spans="1:8" ht="13.5">
      <c r="A72" s="7">
        <v>119</v>
      </c>
      <c r="B72" s="7" t="s">
        <v>131</v>
      </c>
      <c r="C72" s="7" t="s">
        <v>32</v>
      </c>
      <c r="D72" s="7" t="s">
        <v>24</v>
      </c>
      <c r="E72" s="1" t="s">
        <v>25</v>
      </c>
      <c r="F72" s="2">
        <v>0</v>
      </c>
      <c r="G72" s="2">
        <v>0</v>
      </c>
      <c r="H72" s="2">
        <v>410</v>
      </c>
    </row>
    <row r="73" spans="1:8" ht="13.5">
      <c r="A73" s="7">
        <v>5968</v>
      </c>
      <c r="B73" s="7" t="s">
        <v>132</v>
      </c>
      <c r="C73" s="7" t="s">
        <v>8</v>
      </c>
      <c r="D73" s="7" t="s">
        <v>47</v>
      </c>
      <c r="E73" s="1" t="s">
        <v>48</v>
      </c>
      <c r="F73" s="2">
        <v>0</v>
      </c>
      <c r="G73" s="2">
        <v>0</v>
      </c>
      <c r="H73" s="2">
        <v>403.67</v>
      </c>
    </row>
    <row r="74" spans="1:8" ht="13.5">
      <c r="A74" s="7">
        <v>5612</v>
      </c>
      <c r="B74" s="7" t="s">
        <v>133</v>
      </c>
      <c r="C74" s="7" t="s">
        <v>32</v>
      </c>
      <c r="D74" s="7" t="s">
        <v>47</v>
      </c>
      <c r="E74" s="1" t="s">
        <v>48</v>
      </c>
      <c r="F74" s="2">
        <v>0</v>
      </c>
      <c r="G74" s="2">
        <v>0</v>
      </c>
      <c r="H74" s="2">
        <v>381.5</v>
      </c>
    </row>
    <row r="75" spans="1:8" ht="13.5">
      <c r="A75" s="7">
        <v>2410</v>
      </c>
      <c r="B75" s="7" t="s">
        <v>134</v>
      </c>
      <c r="C75" s="7" t="s">
        <v>30</v>
      </c>
      <c r="D75" s="7" t="s">
        <v>73</v>
      </c>
      <c r="E75" s="1" t="s">
        <v>74</v>
      </c>
      <c r="F75" s="2">
        <v>0</v>
      </c>
      <c r="G75" s="2">
        <v>0</v>
      </c>
      <c r="H75" s="2">
        <v>352.5</v>
      </c>
    </row>
    <row r="76" spans="1:8" ht="13.5">
      <c r="A76" s="7">
        <v>6334</v>
      </c>
      <c r="B76" s="7" t="s">
        <v>135</v>
      </c>
      <c r="C76" s="7" t="s">
        <v>136</v>
      </c>
      <c r="D76" s="7" t="s">
        <v>107</v>
      </c>
      <c r="E76" s="1" t="s">
        <v>108</v>
      </c>
      <c r="F76" s="2">
        <v>0</v>
      </c>
      <c r="G76" s="2">
        <v>0</v>
      </c>
      <c r="H76" s="2">
        <v>410.83</v>
      </c>
    </row>
    <row r="77" spans="1:8" ht="13.5">
      <c r="A77" s="7">
        <v>6204</v>
      </c>
      <c r="B77" s="7" t="s">
        <v>137</v>
      </c>
      <c r="C77" s="7" t="s">
        <v>45</v>
      </c>
      <c r="D77" s="7" t="s">
        <v>138</v>
      </c>
      <c r="E77" s="1" t="s">
        <v>139</v>
      </c>
      <c r="F77" s="2">
        <v>0</v>
      </c>
      <c r="G77" s="2">
        <v>0</v>
      </c>
      <c r="H77" s="2">
        <v>404</v>
      </c>
    </row>
    <row r="78" spans="1:8" ht="13.5">
      <c r="A78" s="7">
        <v>6344</v>
      </c>
      <c r="B78" s="7" t="s">
        <v>140</v>
      </c>
      <c r="C78" s="7" t="s">
        <v>8</v>
      </c>
      <c r="D78" s="7" t="s">
        <v>85</v>
      </c>
      <c r="E78" s="1" t="s">
        <v>86</v>
      </c>
      <c r="F78" s="2">
        <v>0</v>
      </c>
      <c r="G78" s="2">
        <v>0</v>
      </c>
      <c r="H78" s="2">
        <v>402.17</v>
      </c>
    </row>
    <row r="79" spans="1:8" ht="13.5">
      <c r="A79" s="7">
        <v>4778</v>
      </c>
      <c r="B79" s="7" t="s">
        <v>141</v>
      </c>
      <c r="C79" s="7" t="s">
        <v>142</v>
      </c>
      <c r="D79" s="7" t="s">
        <v>73</v>
      </c>
      <c r="E79" s="1" t="s">
        <v>74</v>
      </c>
      <c r="F79" s="2">
        <v>0</v>
      </c>
      <c r="G79" s="2">
        <v>0</v>
      </c>
      <c r="H79" s="2">
        <v>386.83</v>
      </c>
    </row>
    <row r="80" spans="1:8" ht="13.5">
      <c r="A80" s="7">
        <v>5048</v>
      </c>
      <c r="B80" s="7" t="s">
        <v>143</v>
      </c>
      <c r="C80" s="7" t="s">
        <v>30</v>
      </c>
      <c r="D80" s="7" t="s">
        <v>73</v>
      </c>
      <c r="E80" s="1" t="s">
        <v>74</v>
      </c>
      <c r="F80" s="2">
        <v>0</v>
      </c>
      <c r="G80" s="2">
        <v>0</v>
      </c>
      <c r="H80" s="2">
        <v>381.67</v>
      </c>
    </row>
    <row r="81" spans="1:8" ht="13.5">
      <c r="A81" s="7">
        <v>6309</v>
      </c>
      <c r="B81" s="7" t="s">
        <v>144</v>
      </c>
      <c r="C81" s="7" t="s">
        <v>23</v>
      </c>
      <c r="D81" s="7" t="s">
        <v>79</v>
      </c>
      <c r="E81" s="1" t="s">
        <v>80</v>
      </c>
      <c r="F81" s="2">
        <v>0</v>
      </c>
      <c r="G81" s="2">
        <v>0</v>
      </c>
      <c r="H81" s="2">
        <v>371.5</v>
      </c>
    </row>
    <row r="82" spans="1:8" ht="13.5">
      <c r="A82" s="7">
        <v>5192</v>
      </c>
      <c r="B82" s="7" t="s">
        <v>145</v>
      </c>
      <c r="C82" s="7" t="s">
        <v>30</v>
      </c>
      <c r="D82" s="7" t="s">
        <v>13</v>
      </c>
      <c r="E82" s="1" t="s">
        <v>14</v>
      </c>
      <c r="F82" s="2">
        <v>0</v>
      </c>
      <c r="G82" s="2">
        <v>0</v>
      </c>
      <c r="H82" s="2">
        <v>366.5</v>
      </c>
    </row>
    <row r="83" spans="1:8" ht="13.5">
      <c r="A83" s="7">
        <v>5401</v>
      </c>
      <c r="B83" s="7" t="s">
        <v>146</v>
      </c>
      <c r="C83" s="7" t="s">
        <v>23</v>
      </c>
      <c r="D83" s="7" t="s">
        <v>99</v>
      </c>
      <c r="E83" s="1" t="s">
        <v>100</v>
      </c>
      <c r="F83" s="2">
        <v>0</v>
      </c>
      <c r="G83" s="2">
        <v>0</v>
      </c>
      <c r="H83" s="2">
        <v>365.5</v>
      </c>
    </row>
    <row r="84" spans="1:8" ht="13.5">
      <c r="A84" s="7">
        <v>4867</v>
      </c>
      <c r="B84" s="7" t="s">
        <v>147</v>
      </c>
      <c r="C84" s="7" t="s">
        <v>32</v>
      </c>
      <c r="D84" s="7" t="s">
        <v>73</v>
      </c>
      <c r="E84" s="1" t="s">
        <v>74</v>
      </c>
      <c r="F84" s="2">
        <v>0</v>
      </c>
      <c r="G84" s="2">
        <v>0</v>
      </c>
      <c r="H84" s="2">
        <v>365</v>
      </c>
    </row>
    <row r="85" spans="1:8" ht="13.5">
      <c r="A85" s="7">
        <v>4443</v>
      </c>
      <c r="B85" s="7" t="s">
        <v>148</v>
      </c>
      <c r="C85" s="7" t="s">
        <v>12</v>
      </c>
      <c r="D85" s="7" t="s">
        <v>107</v>
      </c>
      <c r="E85" s="1" t="s">
        <v>108</v>
      </c>
      <c r="F85" s="2">
        <v>0</v>
      </c>
      <c r="G85" s="2">
        <v>0</v>
      </c>
      <c r="H85" s="2">
        <v>356.5</v>
      </c>
    </row>
    <row r="86" spans="1:8" ht="13.5">
      <c r="A86" s="7">
        <v>6312</v>
      </c>
      <c r="B86" s="7" t="s">
        <v>149</v>
      </c>
      <c r="C86" s="7" t="s">
        <v>32</v>
      </c>
      <c r="D86" s="7" t="s">
        <v>119</v>
      </c>
      <c r="E86" s="1" t="s">
        <v>120</v>
      </c>
      <c r="F86" s="2">
        <v>0</v>
      </c>
      <c r="G86" s="2">
        <v>0</v>
      </c>
      <c r="H86" s="2">
        <v>356.5</v>
      </c>
    </row>
    <row r="87" spans="1:8" ht="13.5">
      <c r="A87" s="7">
        <v>5859</v>
      </c>
      <c r="B87" s="7" t="s">
        <v>150</v>
      </c>
      <c r="C87" s="7" t="s">
        <v>23</v>
      </c>
      <c r="D87" s="7" t="s">
        <v>17</v>
      </c>
      <c r="E87" s="1" t="s">
        <v>18</v>
      </c>
      <c r="F87" s="2">
        <v>0</v>
      </c>
      <c r="G87" s="2">
        <v>0</v>
      </c>
      <c r="H87" s="2">
        <v>349.5</v>
      </c>
    </row>
    <row r="88" spans="1:8" ht="13.5">
      <c r="A88" s="7">
        <v>5256</v>
      </c>
      <c r="B88" s="7" t="s">
        <v>151</v>
      </c>
      <c r="C88" s="7" t="s">
        <v>126</v>
      </c>
      <c r="D88" s="7" t="s">
        <v>103</v>
      </c>
      <c r="E88" s="1" t="s">
        <v>104</v>
      </c>
      <c r="F88" s="2">
        <v>0</v>
      </c>
      <c r="G88" s="2">
        <v>0</v>
      </c>
      <c r="H88" s="2">
        <v>346.5</v>
      </c>
    </row>
    <row r="89" spans="1:8" ht="13.5">
      <c r="A89" s="7">
        <v>4418</v>
      </c>
      <c r="B89" s="7" t="s">
        <v>152</v>
      </c>
      <c r="C89" s="7" t="s">
        <v>32</v>
      </c>
      <c r="D89" s="7" t="s">
        <v>88</v>
      </c>
      <c r="E89" s="1" t="s">
        <v>89</v>
      </c>
      <c r="F89" s="2">
        <v>0</v>
      </c>
      <c r="G89" s="2">
        <v>0</v>
      </c>
      <c r="H89" s="2">
        <v>346</v>
      </c>
    </row>
    <row r="90" spans="1:8" ht="13.5">
      <c r="A90" s="7">
        <v>5966</v>
      </c>
      <c r="B90" s="7" t="s">
        <v>153</v>
      </c>
      <c r="C90" s="7" t="s">
        <v>16</v>
      </c>
      <c r="D90" s="7" t="s">
        <v>93</v>
      </c>
      <c r="E90" s="1" t="s">
        <v>94</v>
      </c>
      <c r="F90" s="2">
        <v>0</v>
      </c>
      <c r="G90" s="2">
        <v>0</v>
      </c>
      <c r="H90" s="2">
        <v>339.67</v>
      </c>
    </row>
    <row r="91" spans="1:8" ht="13.5">
      <c r="A91" s="7">
        <v>4026</v>
      </c>
      <c r="B91" s="7" t="s">
        <v>154</v>
      </c>
      <c r="C91" s="7" t="s">
        <v>23</v>
      </c>
      <c r="D91" s="7" t="s">
        <v>155</v>
      </c>
      <c r="E91" s="1" t="s">
        <v>156</v>
      </c>
      <c r="F91" s="2">
        <v>0</v>
      </c>
      <c r="G91" s="2">
        <v>0</v>
      </c>
      <c r="H91" s="2">
        <v>336.17</v>
      </c>
    </row>
    <row r="92" spans="1:8" ht="13.5">
      <c r="A92" s="7">
        <v>4417</v>
      </c>
      <c r="B92" s="7" t="s">
        <v>157</v>
      </c>
      <c r="C92" s="7" t="s">
        <v>30</v>
      </c>
      <c r="D92" s="7" t="s">
        <v>88</v>
      </c>
      <c r="E92" s="1" t="s">
        <v>89</v>
      </c>
      <c r="F92" s="2">
        <v>0</v>
      </c>
      <c r="G92" s="2">
        <v>0</v>
      </c>
      <c r="H92" s="2">
        <v>331.67</v>
      </c>
    </row>
    <row r="93" spans="1:8" ht="13.5">
      <c r="A93" s="7">
        <v>5398</v>
      </c>
      <c r="B93" s="7" t="s">
        <v>158</v>
      </c>
      <c r="C93" s="7" t="s">
        <v>23</v>
      </c>
      <c r="D93" s="7" t="s">
        <v>99</v>
      </c>
      <c r="E93" s="1" t="s">
        <v>100</v>
      </c>
      <c r="F93" s="2">
        <v>0</v>
      </c>
      <c r="G93" s="2">
        <v>0</v>
      </c>
      <c r="H93" s="2">
        <v>330.5</v>
      </c>
    </row>
    <row r="94" spans="1:8" ht="13.5">
      <c r="A94" s="7">
        <v>4473</v>
      </c>
      <c r="B94" s="7" t="s">
        <v>159</v>
      </c>
      <c r="C94" s="7" t="s">
        <v>32</v>
      </c>
      <c r="D94" s="7" t="s">
        <v>103</v>
      </c>
      <c r="E94" s="1" t="s">
        <v>104</v>
      </c>
      <c r="F94" s="2">
        <v>0</v>
      </c>
      <c r="G94" s="2">
        <v>0</v>
      </c>
      <c r="H94" s="2">
        <v>317</v>
      </c>
    </row>
    <row r="95" spans="1:8" ht="13.5">
      <c r="A95" s="7">
        <v>6313</v>
      </c>
      <c r="B95" s="7" t="s">
        <v>160</v>
      </c>
      <c r="C95" s="7" t="s">
        <v>30</v>
      </c>
      <c r="D95" s="7" t="s">
        <v>119</v>
      </c>
      <c r="E95" s="1" t="s">
        <v>120</v>
      </c>
      <c r="F95" s="2">
        <v>0</v>
      </c>
      <c r="G95" s="2">
        <v>0</v>
      </c>
      <c r="H95" s="2">
        <v>315.33</v>
      </c>
    </row>
    <row r="96" spans="1:8" ht="13.5">
      <c r="A96" s="7">
        <v>3729</v>
      </c>
      <c r="B96" s="7" t="s">
        <v>161</v>
      </c>
      <c r="C96" s="7" t="s">
        <v>45</v>
      </c>
      <c r="D96" s="7" t="s">
        <v>65</v>
      </c>
      <c r="E96" s="1" t="s">
        <v>66</v>
      </c>
      <c r="F96" s="2">
        <v>0</v>
      </c>
      <c r="G96" s="2">
        <v>0</v>
      </c>
      <c r="H96" s="2">
        <v>301</v>
      </c>
    </row>
    <row r="97" spans="1:8" ht="13.5">
      <c r="A97" s="7">
        <v>4466</v>
      </c>
      <c r="B97" s="7" t="s">
        <v>162</v>
      </c>
      <c r="C97" s="7" t="s">
        <v>23</v>
      </c>
      <c r="D97" s="7" t="s">
        <v>103</v>
      </c>
      <c r="E97" s="1" t="s">
        <v>104</v>
      </c>
      <c r="F97" s="2">
        <v>0</v>
      </c>
      <c r="G97" s="2">
        <v>0</v>
      </c>
      <c r="H97" s="2">
        <v>291.83</v>
      </c>
    </row>
    <row r="98" spans="1:8" ht="12.75">
      <c r="A98" s="1">
        <v>6667</v>
      </c>
      <c r="B98" s="1" t="s">
        <v>163</v>
      </c>
      <c r="C98" s="1" t="s">
        <v>30</v>
      </c>
      <c r="D98" s="1" t="s">
        <v>24</v>
      </c>
      <c r="E98" s="1" t="s">
        <v>25</v>
      </c>
      <c r="F98" s="2">
        <v>0</v>
      </c>
      <c r="G98" s="2">
        <v>0</v>
      </c>
      <c r="H98" s="2">
        <v>275</v>
      </c>
    </row>
    <row r="99" spans="1:8" ht="12.75">
      <c r="A99" s="10">
        <v>5109</v>
      </c>
      <c r="B99" s="10" t="s">
        <v>164</v>
      </c>
      <c r="C99" s="10" t="s">
        <v>23</v>
      </c>
      <c r="D99" s="10" t="s">
        <v>17</v>
      </c>
      <c r="E99" s="1" t="s">
        <v>18</v>
      </c>
      <c r="F99" s="2">
        <v>0</v>
      </c>
      <c r="G99" s="2">
        <v>0</v>
      </c>
      <c r="H99" s="2">
        <v>136.5</v>
      </c>
    </row>
    <row r="100" spans="1:8" ht="13.5">
      <c r="A100" s="7">
        <v>4064</v>
      </c>
      <c r="B100" s="7" t="s">
        <v>165</v>
      </c>
      <c r="C100" s="7" t="s">
        <v>8</v>
      </c>
      <c r="D100" s="7" t="s">
        <v>79</v>
      </c>
      <c r="E100" s="1" t="s">
        <v>80</v>
      </c>
      <c r="F100" s="2">
        <v>0</v>
      </c>
      <c r="G100" s="2">
        <v>0</v>
      </c>
      <c r="H100" s="2">
        <v>368.67</v>
      </c>
    </row>
    <row r="101" spans="1:8" ht="13.5">
      <c r="A101" s="7">
        <v>6153</v>
      </c>
      <c r="B101" s="7" t="s">
        <v>166</v>
      </c>
      <c r="C101" s="7" t="s">
        <v>23</v>
      </c>
      <c r="D101" s="7" t="s">
        <v>85</v>
      </c>
      <c r="E101" s="1" t="s">
        <v>86</v>
      </c>
      <c r="F101" s="2">
        <v>0</v>
      </c>
      <c r="G101" s="2">
        <v>0</v>
      </c>
      <c r="H101" s="2">
        <v>336.5</v>
      </c>
    </row>
    <row r="102" spans="1:8" ht="13.5">
      <c r="A102" s="7">
        <v>3887</v>
      </c>
      <c r="B102" s="7" t="s">
        <v>167</v>
      </c>
      <c r="C102" s="7" t="s">
        <v>30</v>
      </c>
      <c r="D102" s="7" t="s">
        <v>103</v>
      </c>
      <c r="E102" s="1" t="s">
        <v>104</v>
      </c>
      <c r="F102" s="2">
        <v>0</v>
      </c>
      <c r="G102" s="2">
        <v>0</v>
      </c>
      <c r="H102" s="2">
        <v>320</v>
      </c>
    </row>
    <row r="103" spans="1:8" ht="13.5">
      <c r="A103" s="7">
        <v>4526</v>
      </c>
      <c r="B103" s="7" t="s">
        <v>168</v>
      </c>
      <c r="C103" s="7" t="s">
        <v>12</v>
      </c>
      <c r="D103" s="7" t="s">
        <v>169</v>
      </c>
      <c r="E103" s="1" t="s">
        <v>170</v>
      </c>
      <c r="F103" s="2">
        <v>0</v>
      </c>
      <c r="G103" s="2">
        <v>0</v>
      </c>
      <c r="H103" s="2">
        <v>313.83</v>
      </c>
    </row>
    <row r="104" spans="1:8" ht="13.5">
      <c r="A104" s="7">
        <v>5291</v>
      </c>
      <c r="B104" s="7" t="s">
        <v>171</v>
      </c>
      <c r="C104" s="7" t="s">
        <v>32</v>
      </c>
      <c r="D104" s="7" t="s">
        <v>103</v>
      </c>
      <c r="E104" s="1" t="s">
        <v>104</v>
      </c>
      <c r="F104" s="2">
        <v>0</v>
      </c>
      <c r="G104" s="2">
        <v>0</v>
      </c>
      <c r="H104" s="2">
        <v>313.5</v>
      </c>
    </row>
    <row r="105" spans="1:8" ht="13.5">
      <c r="A105" s="7">
        <v>3985</v>
      </c>
      <c r="B105" s="7" t="s">
        <v>172</v>
      </c>
      <c r="C105" s="7" t="s">
        <v>23</v>
      </c>
      <c r="D105" s="7" t="s">
        <v>13</v>
      </c>
      <c r="E105" s="1" t="s">
        <v>14</v>
      </c>
      <c r="F105" s="2">
        <v>0</v>
      </c>
      <c r="G105" s="2">
        <v>0</v>
      </c>
      <c r="H105" s="2">
        <v>297.5</v>
      </c>
    </row>
    <row r="106" spans="1:8" ht="12.75">
      <c r="A106" s="1">
        <v>6214</v>
      </c>
      <c r="B106" s="1" t="s">
        <v>173</v>
      </c>
      <c r="C106" s="1" t="s">
        <v>32</v>
      </c>
      <c r="D106" s="1" t="s">
        <v>13</v>
      </c>
      <c r="E106" s="1" t="s">
        <v>14</v>
      </c>
      <c r="F106" s="2">
        <v>0</v>
      </c>
      <c r="G106" s="2">
        <v>0</v>
      </c>
      <c r="H106" s="2">
        <v>292.17</v>
      </c>
    </row>
    <row r="107" spans="1:8" ht="13.5">
      <c r="A107" s="7">
        <v>5408</v>
      </c>
      <c r="B107" s="7" t="s">
        <v>174</v>
      </c>
      <c r="C107" s="7" t="s">
        <v>30</v>
      </c>
      <c r="D107" s="7" t="s">
        <v>9</v>
      </c>
      <c r="E107" s="1" t="s">
        <v>10</v>
      </c>
      <c r="F107" s="2">
        <v>0</v>
      </c>
      <c r="G107" s="2">
        <v>0</v>
      </c>
      <c r="H107" s="2">
        <v>290.17</v>
      </c>
    </row>
    <row r="108" spans="1:8" ht="13.5">
      <c r="A108" s="7">
        <v>6150</v>
      </c>
      <c r="B108" s="7" t="s">
        <v>175</v>
      </c>
      <c r="C108" s="7" t="s">
        <v>45</v>
      </c>
      <c r="D108" s="7" t="s">
        <v>85</v>
      </c>
      <c r="E108" s="1" t="s">
        <v>86</v>
      </c>
      <c r="F108" s="2">
        <v>0</v>
      </c>
      <c r="G108" s="2">
        <v>0</v>
      </c>
      <c r="H108" s="2">
        <v>289.5</v>
      </c>
    </row>
    <row r="109" spans="1:8" ht="13.5">
      <c r="A109" s="7">
        <v>4911</v>
      </c>
      <c r="B109" s="7" t="s">
        <v>176</v>
      </c>
      <c r="C109" s="7" t="s">
        <v>8</v>
      </c>
      <c r="D109" s="7" t="s">
        <v>24</v>
      </c>
      <c r="E109" s="1" t="s">
        <v>25</v>
      </c>
      <c r="F109" s="2">
        <v>0</v>
      </c>
      <c r="G109" s="2">
        <v>0</v>
      </c>
      <c r="H109" s="2">
        <v>288.5</v>
      </c>
    </row>
    <row r="110" spans="1:8" ht="12.75">
      <c r="A110" s="1">
        <v>4432</v>
      </c>
      <c r="B110" s="1" t="s">
        <v>177</v>
      </c>
      <c r="C110" s="1" t="s">
        <v>136</v>
      </c>
      <c r="D110" s="1" t="s">
        <v>65</v>
      </c>
      <c r="E110" s="1" t="s">
        <v>66</v>
      </c>
      <c r="F110" s="2">
        <v>0</v>
      </c>
      <c r="G110" s="2">
        <v>0</v>
      </c>
      <c r="H110" s="2">
        <v>288</v>
      </c>
    </row>
    <row r="111" spans="1:8" ht="13.5">
      <c r="A111" s="7">
        <v>5153</v>
      </c>
      <c r="B111" s="7" t="s">
        <v>178</v>
      </c>
      <c r="C111" s="7" t="s">
        <v>136</v>
      </c>
      <c r="D111" s="7" t="s">
        <v>24</v>
      </c>
      <c r="E111" s="1" t="s">
        <v>25</v>
      </c>
      <c r="F111" s="2">
        <v>0</v>
      </c>
      <c r="G111" s="2">
        <v>0</v>
      </c>
      <c r="H111" s="2">
        <v>285</v>
      </c>
    </row>
    <row r="112" spans="1:8" ht="13.5">
      <c r="A112" s="7">
        <v>5709</v>
      </c>
      <c r="B112" s="7" t="s">
        <v>179</v>
      </c>
      <c r="C112" s="7" t="s">
        <v>8</v>
      </c>
      <c r="D112" s="7" t="s">
        <v>17</v>
      </c>
      <c r="E112" s="1" t="s">
        <v>18</v>
      </c>
      <c r="F112" s="2">
        <v>0</v>
      </c>
      <c r="G112" s="2">
        <v>0</v>
      </c>
      <c r="H112" s="2">
        <v>283.5</v>
      </c>
    </row>
    <row r="113" spans="1:8" ht="12.75">
      <c r="A113" s="9">
        <v>6026</v>
      </c>
      <c r="B113" s="9" t="s">
        <v>180</v>
      </c>
      <c r="C113" s="9" t="s">
        <v>8</v>
      </c>
      <c r="D113" s="9" t="s">
        <v>27</v>
      </c>
      <c r="E113" s="1" t="s">
        <v>28</v>
      </c>
      <c r="F113" s="2">
        <v>0</v>
      </c>
      <c r="G113" s="2">
        <v>0</v>
      </c>
      <c r="H113" s="2">
        <v>281.5</v>
      </c>
    </row>
    <row r="114" spans="1:8" ht="13.5">
      <c r="A114" s="7">
        <v>3886</v>
      </c>
      <c r="B114" s="7" t="s">
        <v>181</v>
      </c>
      <c r="C114" s="7" t="s">
        <v>12</v>
      </c>
      <c r="D114" s="7" t="s">
        <v>103</v>
      </c>
      <c r="E114" s="1" t="s">
        <v>104</v>
      </c>
      <c r="F114" s="2">
        <v>0</v>
      </c>
      <c r="G114" s="2">
        <v>0</v>
      </c>
      <c r="H114" s="2">
        <v>276.33</v>
      </c>
    </row>
    <row r="115" spans="1:8" ht="13.5">
      <c r="A115" s="7">
        <v>4812</v>
      </c>
      <c r="B115" s="7" t="s">
        <v>182</v>
      </c>
      <c r="C115" s="7" t="s">
        <v>30</v>
      </c>
      <c r="D115" s="7" t="s">
        <v>155</v>
      </c>
      <c r="E115" s="1" t="s">
        <v>156</v>
      </c>
      <c r="F115" s="2">
        <v>0</v>
      </c>
      <c r="G115" s="2">
        <v>0</v>
      </c>
      <c r="H115" s="2">
        <v>270.5</v>
      </c>
    </row>
    <row r="116" spans="1:8" ht="12.75">
      <c r="A116" s="1">
        <v>4525</v>
      </c>
      <c r="B116" s="1" t="s">
        <v>183</v>
      </c>
      <c r="C116" s="1" t="s">
        <v>16</v>
      </c>
      <c r="D116" s="1" t="s">
        <v>138</v>
      </c>
      <c r="E116" s="1" t="s">
        <v>139</v>
      </c>
      <c r="F116" s="2">
        <v>0</v>
      </c>
      <c r="G116" s="2">
        <v>0</v>
      </c>
      <c r="H116" s="2">
        <v>270</v>
      </c>
    </row>
    <row r="117" spans="1:8" ht="13.5">
      <c r="A117" s="7">
        <v>4189</v>
      </c>
      <c r="B117" s="7" t="s">
        <v>184</v>
      </c>
      <c r="C117" s="7" t="s">
        <v>8</v>
      </c>
      <c r="D117" s="7" t="s">
        <v>73</v>
      </c>
      <c r="E117" s="1" t="s">
        <v>74</v>
      </c>
      <c r="F117" s="2">
        <v>0</v>
      </c>
      <c r="G117" s="2">
        <v>0</v>
      </c>
      <c r="H117" s="2">
        <v>267</v>
      </c>
    </row>
    <row r="118" spans="1:8" ht="13.5">
      <c r="A118" s="7">
        <v>5288</v>
      </c>
      <c r="B118" s="7" t="s">
        <v>185</v>
      </c>
      <c r="C118" s="7" t="s">
        <v>45</v>
      </c>
      <c r="D118" s="7" t="s">
        <v>103</v>
      </c>
      <c r="E118" s="1" t="s">
        <v>104</v>
      </c>
      <c r="F118" s="2">
        <v>0</v>
      </c>
      <c r="G118" s="2">
        <v>0</v>
      </c>
      <c r="H118" s="2">
        <v>259.17</v>
      </c>
    </row>
    <row r="119" spans="1:8" ht="13.5">
      <c r="A119" s="7">
        <v>6314</v>
      </c>
      <c r="B119" s="7" t="s">
        <v>186</v>
      </c>
      <c r="C119" s="7" t="s">
        <v>8</v>
      </c>
      <c r="D119" s="7" t="s">
        <v>119</v>
      </c>
      <c r="E119" s="1" t="s">
        <v>120</v>
      </c>
      <c r="F119" s="2">
        <v>0</v>
      </c>
      <c r="G119" s="2">
        <v>0</v>
      </c>
      <c r="H119" s="2">
        <v>256.17</v>
      </c>
    </row>
    <row r="120" spans="1:8" ht="13.5">
      <c r="A120" s="7">
        <v>4602</v>
      </c>
      <c r="B120" s="7" t="s">
        <v>187</v>
      </c>
      <c r="C120" s="7" t="s">
        <v>45</v>
      </c>
      <c r="D120" s="7" t="s">
        <v>53</v>
      </c>
      <c r="E120" s="1" t="s">
        <v>54</v>
      </c>
      <c r="F120" s="2">
        <v>0</v>
      </c>
      <c r="G120" s="2">
        <v>0</v>
      </c>
      <c r="H120" s="2">
        <v>251</v>
      </c>
    </row>
    <row r="121" spans="1:8" ht="13.5">
      <c r="A121" s="7">
        <v>5284</v>
      </c>
      <c r="B121" s="7" t="s">
        <v>188</v>
      </c>
      <c r="C121" s="7" t="s">
        <v>45</v>
      </c>
      <c r="D121" s="7" t="s">
        <v>103</v>
      </c>
      <c r="E121" s="1" t="s">
        <v>104</v>
      </c>
      <c r="F121" s="2">
        <v>0</v>
      </c>
      <c r="G121" s="2">
        <v>0</v>
      </c>
      <c r="H121" s="2">
        <v>248</v>
      </c>
    </row>
    <row r="122" spans="1:8" ht="13.5">
      <c r="A122" s="7">
        <v>5997</v>
      </c>
      <c r="B122" s="7" t="s">
        <v>189</v>
      </c>
      <c r="C122" s="7" t="s">
        <v>32</v>
      </c>
      <c r="D122" s="7" t="s">
        <v>93</v>
      </c>
      <c r="E122" s="1" t="s">
        <v>94</v>
      </c>
      <c r="F122" s="2">
        <v>0</v>
      </c>
      <c r="G122" s="2">
        <v>0</v>
      </c>
      <c r="H122" s="2">
        <v>210</v>
      </c>
    </row>
    <row r="123" spans="1:8" ht="13.5">
      <c r="A123" s="7">
        <v>4670</v>
      </c>
      <c r="B123" s="7" t="s">
        <v>190</v>
      </c>
      <c r="C123" s="7" t="s">
        <v>23</v>
      </c>
      <c r="D123" s="7" t="s">
        <v>24</v>
      </c>
      <c r="E123" s="1" t="s">
        <v>25</v>
      </c>
      <c r="F123" s="2">
        <v>0</v>
      </c>
      <c r="G123" s="2">
        <v>0</v>
      </c>
      <c r="H123" s="2">
        <v>130.5</v>
      </c>
    </row>
    <row r="124" spans="1:8" ht="13.5">
      <c r="A124" s="7">
        <v>5277</v>
      </c>
      <c r="B124" s="7" t="s">
        <v>191</v>
      </c>
      <c r="C124" s="7" t="s">
        <v>45</v>
      </c>
      <c r="D124" s="7" t="s">
        <v>85</v>
      </c>
      <c r="E124" s="1" t="s">
        <v>86</v>
      </c>
      <c r="F124" s="2">
        <v>0</v>
      </c>
      <c r="G124" s="2">
        <v>0</v>
      </c>
      <c r="H124" s="2">
        <v>262.5</v>
      </c>
    </row>
    <row r="125" spans="1:8" ht="13.5">
      <c r="A125" s="7">
        <v>3932</v>
      </c>
      <c r="B125" s="7" t="s">
        <v>192</v>
      </c>
      <c r="C125" s="7" t="s">
        <v>12</v>
      </c>
      <c r="D125" s="7" t="s">
        <v>24</v>
      </c>
      <c r="E125" s="1" t="s">
        <v>25</v>
      </c>
      <c r="F125" s="2">
        <v>0</v>
      </c>
      <c r="G125" s="2">
        <v>0</v>
      </c>
      <c r="H125" s="2">
        <v>260</v>
      </c>
    </row>
    <row r="126" spans="1:8" ht="13.5">
      <c r="A126" s="7">
        <v>6385</v>
      </c>
      <c r="B126" s="7" t="s">
        <v>193</v>
      </c>
      <c r="C126" s="7" t="s">
        <v>23</v>
      </c>
      <c r="D126" s="7" t="s">
        <v>17</v>
      </c>
      <c r="E126" s="1" t="s">
        <v>18</v>
      </c>
      <c r="F126" s="2">
        <v>0</v>
      </c>
      <c r="G126" s="2">
        <v>0</v>
      </c>
      <c r="H126" s="2">
        <v>258.5</v>
      </c>
    </row>
    <row r="127" spans="1:8" ht="13.5">
      <c r="A127" s="7">
        <v>5713</v>
      </c>
      <c r="B127" s="7" t="s">
        <v>194</v>
      </c>
      <c r="C127" s="7" t="s">
        <v>30</v>
      </c>
      <c r="D127" s="7" t="s">
        <v>27</v>
      </c>
      <c r="E127" s="1" t="s">
        <v>28</v>
      </c>
      <c r="F127" s="2">
        <v>0</v>
      </c>
      <c r="G127" s="2">
        <v>0</v>
      </c>
      <c r="H127" s="2">
        <v>248</v>
      </c>
    </row>
    <row r="128" spans="1:8" ht="13.5">
      <c r="A128" s="7">
        <v>4732</v>
      </c>
      <c r="B128" s="7" t="s">
        <v>195</v>
      </c>
      <c r="C128" s="7" t="s">
        <v>32</v>
      </c>
      <c r="D128" s="7" t="s">
        <v>107</v>
      </c>
      <c r="E128" s="1" t="s">
        <v>108</v>
      </c>
      <c r="F128" s="2">
        <v>0</v>
      </c>
      <c r="G128" s="2">
        <v>0</v>
      </c>
      <c r="H128" s="2">
        <v>245</v>
      </c>
    </row>
    <row r="129" spans="1:8" ht="13.5">
      <c r="A129" s="7">
        <v>6350</v>
      </c>
      <c r="B129" s="7" t="s">
        <v>196</v>
      </c>
      <c r="C129" s="7" t="s">
        <v>16</v>
      </c>
      <c r="D129" s="7" t="s">
        <v>85</v>
      </c>
      <c r="E129" s="1" t="s">
        <v>86</v>
      </c>
      <c r="F129" s="2">
        <v>0</v>
      </c>
      <c r="G129" s="2">
        <v>0</v>
      </c>
      <c r="H129" s="2">
        <v>238.67</v>
      </c>
    </row>
    <row r="130" spans="1:8" ht="13.5">
      <c r="A130" s="7">
        <v>5686</v>
      </c>
      <c r="B130" s="7" t="s">
        <v>197</v>
      </c>
      <c r="C130" s="7" t="s">
        <v>30</v>
      </c>
      <c r="D130" s="7" t="s">
        <v>198</v>
      </c>
      <c r="E130" s="1" t="s">
        <v>199</v>
      </c>
      <c r="F130" s="2">
        <v>0</v>
      </c>
      <c r="G130" s="2">
        <v>0</v>
      </c>
      <c r="H130" s="2">
        <v>228.83</v>
      </c>
    </row>
    <row r="131" spans="1:8" ht="13.5">
      <c r="A131" s="7">
        <v>3991</v>
      </c>
      <c r="B131" s="7" t="s">
        <v>200</v>
      </c>
      <c r="C131" s="7" t="s">
        <v>30</v>
      </c>
      <c r="D131" s="7" t="s">
        <v>13</v>
      </c>
      <c r="E131" s="1" t="s">
        <v>14</v>
      </c>
      <c r="F131" s="2">
        <v>0</v>
      </c>
      <c r="G131" s="2">
        <v>0</v>
      </c>
      <c r="H131" s="2">
        <v>226.5</v>
      </c>
    </row>
    <row r="132" spans="1:8" ht="13.5">
      <c r="A132" s="7">
        <v>5311</v>
      </c>
      <c r="B132" s="7" t="s">
        <v>201</v>
      </c>
      <c r="C132" s="7" t="s">
        <v>142</v>
      </c>
      <c r="D132" s="7" t="s">
        <v>17</v>
      </c>
      <c r="E132" s="1" t="s">
        <v>18</v>
      </c>
      <c r="F132" s="2">
        <v>0</v>
      </c>
      <c r="G132" s="2">
        <v>0</v>
      </c>
      <c r="H132" s="2">
        <v>225.5</v>
      </c>
    </row>
    <row r="133" spans="1:8" ht="12.75">
      <c r="A133" s="1">
        <v>6422</v>
      </c>
      <c r="B133" s="1" t="s">
        <v>202</v>
      </c>
      <c r="C133" s="1" t="s">
        <v>45</v>
      </c>
      <c r="D133" s="1" t="s">
        <v>17</v>
      </c>
      <c r="E133" s="1" t="s">
        <v>18</v>
      </c>
      <c r="F133" s="2">
        <v>0</v>
      </c>
      <c r="G133" s="2">
        <v>0</v>
      </c>
      <c r="H133" s="2">
        <v>223.17</v>
      </c>
    </row>
    <row r="134" spans="1:8" ht="13.5">
      <c r="A134" s="7">
        <v>5240</v>
      </c>
      <c r="B134" s="7" t="s">
        <v>203</v>
      </c>
      <c r="C134" s="7" t="s">
        <v>136</v>
      </c>
      <c r="D134" s="7" t="s">
        <v>24</v>
      </c>
      <c r="E134" s="1" t="s">
        <v>25</v>
      </c>
      <c r="F134" s="2">
        <v>0</v>
      </c>
      <c r="G134" s="2">
        <v>0</v>
      </c>
      <c r="H134" s="2">
        <v>221.5</v>
      </c>
    </row>
    <row r="135" spans="1:8" ht="13.5">
      <c r="A135" s="7">
        <v>5961</v>
      </c>
      <c r="B135" s="7" t="s">
        <v>204</v>
      </c>
      <c r="C135" s="7" t="s">
        <v>8</v>
      </c>
      <c r="D135" s="7" t="s">
        <v>103</v>
      </c>
      <c r="E135" s="1" t="s">
        <v>104</v>
      </c>
      <c r="F135" s="2">
        <v>0</v>
      </c>
      <c r="G135" s="2">
        <v>0</v>
      </c>
      <c r="H135" s="2">
        <v>221</v>
      </c>
    </row>
    <row r="136" spans="1:8" ht="13.5">
      <c r="A136" s="7">
        <v>4816</v>
      </c>
      <c r="B136" s="7" t="s">
        <v>205</v>
      </c>
      <c r="C136" s="7" t="s">
        <v>32</v>
      </c>
      <c r="D136" s="7" t="s">
        <v>17</v>
      </c>
      <c r="E136" s="1" t="s">
        <v>18</v>
      </c>
      <c r="F136" s="2">
        <v>0</v>
      </c>
      <c r="G136" s="2">
        <v>0</v>
      </c>
      <c r="H136" s="2">
        <v>217.5</v>
      </c>
    </row>
    <row r="137" spans="1:8" ht="13.5">
      <c r="A137" s="7">
        <v>4162</v>
      </c>
      <c r="B137" s="7" t="s">
        <v>206</v>
      </c>
      <c r="C137" s="7" t="s">
        <v>16</v>
      </c>
      <c r="D137" s="7" t="s">
        <v>17</v>
      </c>
      <c r="E137" s="1" t="s">
        <v>18</v>
      </c>
      <c r="F137" s="2">
        <v>0</v>
      </c>
      <c r="G137" s="2">
        <v>0</v>
      </c>
      <c r="H137" s="2">
        <v>202</v>
      </c>
    </row>
    <row r="138" spans="1:8" ht="12.75">
      <c r="A138" s="1">
        <v>6499</v>
      </c>
      <c r="B138" s="1" t="s">
        <v>207</v>
      </c>
      <c r="C138" s="1" t="s">
        <v>32</v>
      </c>
      <c r="D138" s="1" t="s">
        <v>17</v>
      </c>
      <c r="E138" s="1" t="s">
        <v>18</v>
      </c>
      <c r="F138" s="2">
        <v>0</v>
      </c>
      <c r="G138" s="2">
        <v>0</v>
      </c>
      <c r="H138" s="2">
        <v>190.17</v>
      </c>
    </row>
    <row r="139" spans="1:8" ht="13.5">
      <c r="A139" s="7">
        <v>5624</v>
      </c>
      <c r="B139" s="7" t="s">
        <v>208</v>
      </c>
      <c r="C139" s="7" t="s">
        <v>23</v>
      </c>
      <c r="D139" s="7" t="s">
        <v>24</v>
      </c>
      <c r="E139" s="1" t="s">
        <v>25</v>
      </c>
      <c r="F139" s="2">
        <v>0</v>
      </c>
      <c r="G139" s="2">
        <v>0</v>
      </c>
      <c r="H139" s="2">
        <v>188.67</v>
      </c>
    </row>
    <row r="140" spans="1:8" ht="13.5">
      <c r="A140" s="7">
        <v>5077</v>
      </c>
      <c r="B140" s="7" t="s">
        <v>209</v>
      </c>
      <c r="C140" s="7" t="s">
        <v>45</v>
      </c>
      <c r="D140" s="7" t="s">
        <v>35</v>
      </c>
      <c r="E140" s="1" t="s">
        <v>36</v>
      </c>
      <c r="F140" s="2">
        <v>0</v>
      </c>
      <c r="G140" s="2">
        <v>0</v>
      </c>
      <c r="H140" s="2">
        <v>185.83</v>
      </c>
    </row>
    <row r="141" spans="1:8" ht="13.5">
      <c r="A141" s="7">
        <v>5193</v>
      </c>
      <c r="B141" s="7" t="s">
        <v>210</v>
      </c>
      <c r="C141" s="7" t="s">
        <v>8</v>
      </c>
      <c r="D141" s="7" t="s">
        <v>13</v>
      </c>
      <c r="E141" s="1" t="s">
        <v>14</v>
      </c>
      <c r="F141" s="2">
        <v>0</v>
      </c>
      <c r="G141" s="2">
        <v>0</v>
      </c>
      <c r="H141" s="2">
        <v>182</v>
      </c>
    </row>
    <row r="142" spans="1:8" ht="12.75">
      <c r="A142" s="9">
        <v>5600</v>
      </c>
      <c r="B142" s="9" t="s">
        <v>211</v>
      </c>
      <c r="C142" s="9" t="s">
        <v>16</v>
      </c>
      <c r="D142" s="9" t="s">
        <v>212</v>
      </c>
      <c r="E142" s="1" t="s">
        <v>213</v>
      </c>
      <c r="F142" s="2">
        <v>0</v>
      </c>
      <c r="G142" s="2">
        <v>0</v>
      </c>
      <c r="H142" s="2">
        <v>181.5</v>
      </c>
    </row>
    <row r="143" spans="1:8" ht="12.75">
      <c r="A143" s="9">
        <v>6740</v>
      </c>
      <c r="B143" s="9" t="s">
        <v>214</v>
      </c>
      <c r="C143" s="9" t="s">
        <v>30</v>
      </c>
      <c r="D143" s="9" t="s">
        <v>73</v>
      </c>
      <c r="E143" s="1" t="s">
        <v>74</v>
      </c>
      <c r="F143" s="2">
        <v>0</v>
      </c>
      <c r="G143" s="2">
        <v>0</v>
      </c>
      <c r="H143" s="2">
        <v>145.67</v>
      </c>
    </row>
    <row r="144" spans="1:8" ht="13.5">
      <c r="A144" s="7">
        <v>4659</v>
      </c>
      <c r="B144" s="7" t="s">
        <v>215</v>
      </c>
      <c r="C144" s="7" t="s">
        <v>16</v>
      </c>
      <c r="D144" s="7" t="s">
        <v>62</v>
      </c>
      <c r="E144" s="1" t="s">
        <v>63</v>
      </c>
      <c r="F144" s="2">
        <v>0</v>
      </c>
      <c r="G144" s="2">
        <v>0</v>
      </c>
      <c r="H144" s="2">
        <v>112.5</v>
      </c>
    </row>
    <row r="145" spans="1:8" ht="13.5">
      <c r="A145" s="7">
        <v>3579</v>
      </c>
      <c r="B145" s="7" t="s">
        <v>216</v>
      </c>
      <c r="C145" s="7" t="s">
        <v>23</v>
      </c>
      <c r="D145" s="7" t="s">
        <v>62</v>
      </c>
      <c r="E145" s="1" t="s">
        <v>63</v>
      </c>
      <c r="F145" s="2">
        <v>0</v>
      </c>
      <c r="G145" s="2">
        <v>0</v>
      </c>
      <c r="H145" s="2">
        <v>94</v>
      </c>
    </row>
    <row r="146" spans="1:8" ht="13.5">
      <c r="A146" s="7">
        <v>4767</v>
      </c>
      <c r="B146" s="7" t="s">
        <v>217</v>
      </c>
      <c r="C146" s="7" t="s">
        <v>23</v>
      </c>
      <c r="D146" s="7" t="s">
        <v>119</v>
      </c>
      <c r="E146" s="1" t="s">
        <v>120</v>
      </c>
      <c r="F146" s="2">
        <v>0</v>
      </c>
      <c r="G146" s="2">
        <v>0</v>
      </c>
      <c r="H146" s="2">
        <v>62</v>
      </c>
    </row>
    <row r="147" spans="1:8" ht="13.5">
      <c r="A147" s="7">
        <v>3193</v>
      </c>
      <c r="B147" s="7" t="s">
        <v>218</v>
      </c>
      <c r="C147" s="7" t="s">
        <v>32</v>
      </c>
      <c r="D147" s="7" t="s">
        <v>85</v>
      </c>
      <c r="E147" s="1" t="s">
        <v>86</v>
      </c>
      <c r="F147" s="2">
        <v>0</v>
      </c>
      <c r="G147" s="2">
        <v>0</v>
      </c>
      <c r="H147" s="2">
        <v>61</v>
      </c>
    </row>
    <row r="148" spans="1:8" ht="13.5">
      <c r="A148" s="7">
        <v>5159</v>
      </c>
      <c r="B148" s="7" t="s">
        <v>219</v>
      </c>
      <c r="C148" s="7" t="s">
        <v>136</v>
      </c>
      <c r="D148" s="7" t="s">
        <v>17</v>
      </c>
      <c r="E148" s="1" t="s">
        <v>18</v>
      </c>
      <c r="F148" s="2">
        <v>0</v>
      </c>
      <c r="G148" s="2">
        <v>0</v>
      </c>
      <c r="H148" s="2">
        <v>211</v>
      </c>
    </row>
    <row r="149" spans="1:8" ht="13.5">
      <c r="A149" s="7">
        <v>6233</v>
      </c>
      <c r="B149" s="7" t="s">
        <v>220</v>
      </c>
      <c r="C149" s="7" t="s">
        <v>126</v>
      </c>
      <c r="D149" s="7" t="s">
        <v>93</v>
      </c>
      <c r="E149" s="1" t="s">
        <v>94</v>
      </c>
      <c r="F149" s="2">
        <v>0</v>
      </c>
      <c r="G149" s="2">
        <v>0</v>
      </c>
      <c r="H149" s="2">
        <v>209.33</v>
      </c>
    </row>
    <row r="150" spans="1:8" ht="13.5">
      <c r="A150" s="7">
        <v>6387</v>
      </c>
      <c r="B150" s="7" t="s">
        <v>221</v>
      </c>
      <c r="C150" s="7" t="s">
        <v>30</v>
      </c>
      <c r="D150" s="7" t="s">
        <v>107</v>
      </c>
      <c r="E150" s="1" t="s">
        <v>108</v>
      </c>
      <c r="F150" s="2">
        <v>0</v>
      </c>
      <c r="G150" s="2">
        <v>0</v>
      </c>
      <c r="H150" s="2">
        <v>199.5</v>
      </c>
    </row>
    <row r="151" spans="1:8" ht="13.5">
      <c r="A151" s="7">
        <v>6362</v>
      </c>
      <c r="B151" s="7" t="s">
        <v>222</v>
      </c>
      <c r="C151" s="7" t="s">
        <v>126</v>
      </c>
      <c r="D151" s="7" t="s">
        <v>122</v>
      </c>
      <c r="E151" s="1" t="s">
        <v>123</v>
      </c>
      <c r="F151" s="2">
        <v>0</v>
      </c>
      <c r="G151" s="2">
        <v>0</v>
      </c>
      <c r="H151" s="2">
        <v>196.33</v>
      </c>
    </row>
    <row r="152" spans="1:8" ht="13.5">
      <c r="A152" s="7">
        <v>5406</v>
      </c>
      <c r="B152" s="7" t="s">
        <v>223</v>
      </c>
      <c r="C152" s="7" t="s">
        <v>136</v>
      </c>
      <c r="D152" s="7" t="s">
        <v>9</v>
      </c>
      <c r="E152" s="1" t="s">
        <v>10</v>
      </c>
      <c r="F152" s="2">
        <v>0</v>
      </c>
      <c r="G152" s="2">
        <v>0</v>
      </c>
      <c r="H152" s="2">
        <v>187.17</v>
      </c>
    </row>
    <row r="153" spans="1:8" ht="13.5">
      <c r="A153" s="7">
        <v>5295</v>
      </c>
      <c r="B153" s="7" t="s">
        <v>224</v>
      </c>
      <c r="C153" s="7" t="s">
        <v>136</v>
      </c>
      <c r="D153" s="7" t="s">
        <v>103</v>
      </c>
      <c r="E153" s="1" t="s">
        <v>104</v>
      </c>
      <c r="F153" s="2">
        <v>0</v>
      </c>
      <c r="G153" s="2">
        <v>0</v>
      </c>
      <c r="H153" s="2">
        <v>187</v>
      </c>
    </row>
    <row r="154" spans="1:8" ht="12.75">
      <c r="A154" s="1">
        <v>6127</v>
      </c>
      <c r="B154" s="1" t="s">
        <v>225</v>
      </c>
      <c r="C154" s="1" t="s">
        <v>8</v>
      </c>
      <c r="D154" s="1" t="s">
        <v>226</v>
      </c>
      <c r="E154" s="1" t="s">
        <v>227</v>
      </c>
      <c r="F154" s="2">
        <v>0</v>
      </c>
      <c r="G154" s="2">
        <v>0</v>
      </c>
      <c r="H154" s="2">
        <v>185.67</v>
      </c>
    </row>
    <row r="155" spans="1:8" ht="13.5">
      <c r="A155" s="7">
        <v>6151</v>
      </c>
      <c r="B155" s="7" t="s">
        <v>228</v>
      </c>
      <c r="C155" s="7" t="s">
        <v>8</v>
      </c>
      <c r="D155" s="7" t="s">
        <v>85</v>
      </c>
      <c r="E155" s="1" t="s">
        <v>86</v>
      </c>
      <c r="F155" s="2">
        <v>0</v>
      </c>
      <c r="G155" s="2">
        <v>0</v>
      </c>
      <c r="H155" s="2">
        <v>178.5</v>
      </c>
    </row>
    <row r="156" spans="1:8" ht="13.5">
      <c r="A156" s="7">
        <v>3944</v>
      </c>
      <c r="B156" s="7" t="s">
        <v>229</v>
      </c>
      <c r="C156" s="7" t="s">
        <v>45</v>
      </c>
      <c r="D156" s="7" t="s">
        <v>79</v>
      </c>
      <c r="E156" s="1" t="s">
        <v>80</v>
      </c>
      <c r="F156" s="2">
        <v>0</v>
      </c>
      <c r="G156" s="2">
        <v>0</v>
      </c>
      <c r="H156" s="2">
        <v>167.5</v>
      </c>
    </row>
    <row r="157" spans="1:8" ht="13.5">
      <c r="A157" s="7">
        <v>5007</v>
      </c>
      <c r="B157" s="7" t="s">
        <v>230</v>
      </c>
      <c r="C157" s="7" t="s">
        <v>45</v>
      </c>
      <c r="D157" s="7" t="s">
        <v>231</v>
      </c>
      <c r="E157" s="1" t="s">
        <v>232</v>
      </c>
      <c r="F157" s="2">
        <v>0</v>
      </c>
      <c r="G157" s="2">
        <v>0</v>
      </c>
      <c r="H157" s="2">
        <v>167.5</v>
      </c>
    </row>
    <row r="158" spans="1:8" ht="13.5">
      <c r="A158" s="7">
        <v>5202</v>
      </c>
      <c r="B158" s="7" t="s">
        <v>233</v>
      </c>
      <c r="C158" s="7" t="s">
        <v>142</v>
      </c>
      <c r="D158" s="7" t="s">
        <v>73</v>
      </c>
      <c r="E158" s="1" t="s">
        <v>74</v>
      </c>
      <c r="F158" s="2">
        <v>0</v>
      </c>
      <c r="G158" s="2">
        <v>0</v>
      </c>
      <c r="H158" s="2">
        <v>165.5</v>
      </c>
    </row>
    <row r="159" spans="1:8" ht="13.5">
      <c r="A159" s="7">
        <v>6352</v>
      </c>
      <c r="B159" s="7" t="s">
        <v>234</v>
      </c>
      <c r="C159" s="7" t="s">
        <v>32</v>
      </c>
      <c r="D159" s="7" t="s">
        <v>138</v>
      </c>
      <c r="E159" s="1" t="s">
        <v>139</v>
      </c>
      <c r="F159" s="2">
        <v>0</v>
      </c>
      <c r="G159" s="2">
        <v>0</v>
      </c>
      <c r="H159" s="2">
        <v>164.5</v>
      </c>
    </row>
    <row r="160" spans="1:8" ht="13.5">
      <c r="A160" s="7">
        <v>5412</v>
      </c>
      <c r="B160" s="7" t="s">
        <v>235</v>
      </c>
      <c r="C160" s="7" t="s">
        <v>8</v>
      </c>
      <c r="D160" s="7" t="s">
        <v>226</v>
      </c>
      <c r="E160" s="1" t="s">
        <v>227</v>
      </c>
      <c r="F160" s="2">
        <v>0</v>
      </c>
      <c r="G160" s="2">
        <v>0</v>
      </c>
      <c r="H160" s="2">
        <v>159.83</v>
      </c>
    </row>
    <row r="161" spans="1:8" ht="13.5">
      <c r="A161" s="7">
        <v>4779</v>
      </c>
      <c r="B161" s="7" t="s">
        <v>236</v>
      </c>
      <c r="C161" s="7" t="s">
        <v>142</v>
      </c>
      <c r="D161" s="7" t="s">
        <v>73</v>
      </c>
      <c r="E161" s="1" t="s">
        <v>74</v>
      </c>
      <c r="F161" s="2">
        <v>0</v>
      </c>
      <c r="G161" s="2">
        <v>0</v>
      </c>
      <c r="H161" s="2">
        <v>156.33</v>
      </c>
    </row>
    <row r="162" spans="1:8" ht="13.5">
      <c r="A162" s="7">
        <v>5685</v>
      </c>
      <c r="B162" s="7" t="s">
        <v>237</v>
      </c>
      <c r="C162" s="7" t="s">
        <v>30</v>
      </c>
      <c r="D162" s="7" t="s">
        <v>198</v>
      </c>
      <c r="E162" s="1" t="s">
        <v>199</v>
      </c>
      <c r="F162" s="2">
        <v>0</v>
      </c>
      <c r="G162" s="2">
        <v>0</v>
      </c>
      <c r="H162" s="2">
        <v>154.5</v>
      </c>
    </row>
    <row r="163" spans="1:8" ht="13.5">
      <c r="A163" s="7">
        <v>6386</v>
      </c>
      <c r="B163" s="7" t="s">
        <v>238</v>
      </c>
      <c r="C163" s="7" t="s">
        <v>30</v>
      </c>
      <c r="D163" s="7" t="s">
        <v>17</v>
      </c>
      <c r="E163" s="1" t="s">
        <v>18</v>
      </c>
      <c r="F163" s="2">
        <v>0</v>
      </c>
      <c r="G163" s="2">
        <v>0</v>
      </c>
      <c r="H163" s="2">
        <v>152.67</v>
      </c>
    </row>
    <row r="164" spans="1:8" ht="12.75">
      <c r="A164" s="1">
        <v>6479</v>
      </c>
      <c r="B164" s="1" t="s">
        <v>239</v>
      </c>
      <c r="C164" s="1" t="s">
        <v>23</v>
      </c>
      <c r="D164" s="1" t="s">
        <v>79</v>
      </c>
      <c r="E164" s="1" t="s">
        <v>80</v>
      </c>
      <c r="F164" s="2">
        <v>0</v>
      </c>
      <c r="G164" s="2">
        <v>0</v>
      </c>
      <c r="H164" s="2">
        <v>152.66</v>
      </c>
    </row>
    <row r="165" spans="1:8" ht="13.5">
      <c r="A165" s="7">
        <v>5312</v>
      </c>
      <c r="B165" s="7" t="s">
        <v>240</v>
      </c>
      <c r="C165" s="7" t="s">
        <v>142</v>
      </c>
      <c r="D165" s="7" t="s">
        <v>17</v>
      </c>
      <c r="E165" s="1" t="s">
        <v>18</v>
      </c>
      <c r="F165" s="2">
        <v>0</v>
      </c>
      <c r="G165" s="2">
        <v>0</v>
      </c>
      <c r="H165" s="2">
        <v>151.5</v>
      </c>
    </row>
    <row r="166" spans="1:8" ht="12.75">
      <c r="A166" s="1">
        <v>6041</v>
      </c>
      <c r="B166" s="1" t="s">
        <v>241</v>
      </c>
      <c r="C166" s="1" t="s">
        <v>32</v>
      </c>
      <c r="D166" s="1" t="s">
        <v>27</v>
      </c>
      <c r="E166" s="1" t="s">
        <v>28</v>
      </c>
      <c r="F166" s="2">
        <v>0</v>
      </c>
      <c r="G166" s="2">
        <v>0</v>
      </c>
      <c r="H166" s="2">
        <v>141</v>
      </c>
    </row>
    <row r="167" spans="1:8" ht="12.75">
      <c r="A167" s="1">
        <v>6515</v>
      </c>
      <c r="B167" s="1" t="s">
        <v>242</v>
      </c>
      <c r="C167" s="1" t="s">
        <v>126</v>
      </c>
      <c r="D167" s="1" t="s">
        <v>24</v>
      </c>
      <c r="E167" s="1" t="s">
        <v>25</v>
      </c>
      <c r="F167" s="2">
        <v>0</v>
      </c>
      <c r="G167" s="2">
        <v>0</v>
      </c>
      <c r="H167" s="2">
        <v>126.67</v>
      </c>
    </row>
    <row r="168" spans="1:8" ht="13.5">
      <c r="A168" s="7">
        <v>5038</v>
      </c>
      <c r="B168" s="7" t="s">
        <v>243</v>
      </c>
      <c r="C168" s="7" t="s">
        <v>8</v>
      </c>
      <c r="D168" s="7" t="s">
        <v>103</v>
      </c>
      <c r="E168" s="1" t="s">
        <v>104</v>
      </c>
      <c r="F168" s="2">
        <v>0</v>
      </c>
      <c r="G168" s="2">
        <v>0</v>
      </c>
      <c r="H168" s="2">
        <v>121.5</v>
      </c>
    </row>
    <row r="169" spans="1:8" ht="12.75">
      <c r="A169" s="9">
        <v>4095</v>
      </c>
      <c r="B169" s="9" t="s">
        <v>244</v>
      </c>
      <c r="C169" s="9" t="s">
        <v>8</v>
      </c>
      <c r="D169" s="9" t="s">
        <v>245</v>
      </c>
      <c r="E169" s="1" t="s">
        <v>246</v>
      </c>
      <c r="F169" s="2">
        <v>0</v>
      </c>
      <c r="G169" s="2">
        <v>0</v>
      </c>
      <c r="H169" s="2">
        <v>81</v>
      </c>
    </row>
    <row r="170" spans="1:8" ht="13.5">
      <c r="A170" s="7">
        <v>2945</v>
      </c>
      <c r="B170" s="7" t="s">
        <v>247</v>
      </c>
      <c r="C170" s="7" t="s">
        <v>23</v>
      </c>
      <c r="D170" s="7" t="s">
        <v>107</v>
      </c>
      <c r="E170" s="1" t="s">
        <v>108</v>
      </c>
      <c r="F170" s="2">
        <v>0</v>
      </c>
      <c r="G170" s="2">
        <v>0</v>
      </c>
      <c r="H170" s="2">
        <v>55.67</v>
      </c>
    </row>
    <row r="171" spans="1:8" ht="13.5">
      <c r="A171" s="7">
        <v>4535</v>
      </c>
      <c r="B171" s="7" t="s">
        <v>248</v>
      </c>
      <c r="C171" s="7" t="s">
        <v>12</v>
      </c>
      <c r="D171" s="7" t="s">
        <v>35</v>
      </c>
      <c r="E171" s="1" t="s">
        <v>36</v>
      </c>
      <c r="F171" s="2">
        <v>0</v>
      </c>
      <c r="G171" s="2">
        <v>0</v>
      </c>
      <c r="H171" s="2">
        <v>47</v>
      </c>
    </row>
    <row r="172" spans="1:8" ht="13.5">
      <c r="A172" s="7">
        <v>4501</v>
      </c>
      <c r="B172" s="7" t="s">
        <v>249</v>
      </c>
      <c r="C172" s="7" t="s">
        <v>30</v>
      </c>
      <c r="D172" s="7" t="s">
        <v>13</v>
      </c>
      <c r="E172" s="1" t="s">
        <v>14</v>
      </c>
      <c r="F172" s="2">
        <v>0</v>
      </c>
      <c r="G172" s="2">
        <v>0</v>
      </c>
      <c r="H172" s="2">
        <v>186</v>
      </c>
    </row>
    <row r="173" spans="1:8" ht="13.5">
      <c r="A173" s="7">
        <v>5861</v>
      </c>
      <c r="B173" s="7" t="s">
        <v>250</v>
      </c>
      <c r="C173" s="7" t="s">
        <v>45</v>
      </c>
      <c r="D173" s="7" t="s">
        <v>13</v>
      </c>
      <c r="E173" s="1" t="s">
        <v>14</v>
      </c>
      <c r="F173" s="2">
        <v>0</v>
      </c>
      <c r="G173" s="2">
        <v>0</v>
      </c>
      <c r="H173" s="2">
        <v>135.5</v>
      </c>
    </row>
    <row r="174" spans="1:8" ht="13.5">
      <c r="A174" s="7">
        <v>6188</v>
      </c>
      <c r="B174" s="7" t="s">
        <v>251</v>
      </c>
      <c r="C174" s="7" t="s">
        <v>23</v>
      </c>
      <c r="D174" s="7" t="s">
        <v>70</v>
      </c>
      <c r="E174" s="1" t="s">
        <v>71</v>
      </c>
      <c r="F174" s="2">
        <v>0</v>
      </c>
      <c r="G174" s="2">
        <v>0</v>
      </c>
      <c r="H174" s="2">
        <v>134.17</v>
      </c>
    </row>
    <row r="175" spans="1:8" ht="13.5">
      <c r="A175" s="7">
        <v>5361</v>
      </c>
      <c r="B175" s="7" t="s">
        <v>252</v>
      </c>
      <c r="C175" s="7" t="s">
        <v>16</v>
      </c>
      <c r="D175" s="7" t="s">
        <v>99</v>
      </c>
      <c r="E175" s="1" t="s">
        <v>100</v>
      </c>
      <c r="F175" s="2">
        <v>0</v>
      </c>
      <c r="G175" s="2">
        <v>0</v>
      </c>
      <c r="H175" s="2">
        <v>132</v>
      </c>
    </row>
    <row r="176" spans="1:8" ht="13.5">
      <c r="A176" s="7">
        <v>6367</v>
      </c>
      <c r="B176" s="7" t="s">
        <v>253</v>
      </c>
      <c r="C176" s="7" t="s">
        <v>136</v>
      </c>
      <c r="D176" s="7" t="s">
        <v>107</v>
      </c>
      <c r="E176" s="1" t="s">
        <v>108</v>
      </c>
      <c r="F176" s="2">
        <v>0</v>
      </c>
      <c r="G176" s="2">
        <v>0</v>
      </c>
      <c r="H176" s="2">
        <v>127</v>
      </c>
    </row>
    <row r="177" spans="1:8" ht="13.5">
      <c r="A177" s="7">
        <v>6333</v>
      </c>
      <c r="B177" s="7" t="s">
        <v>254</v>
      </c>
      <c r="C177" s="7" t="s">
        <v>30</v>
      </c>
      <c r="D177" s="7" t="s">
        <v>70</v>
      </c>
      <c r="E177" s="1" t="s">
        <v>71</v>
      </c>
      <c r="F177" s="2">
        <v>0</v>
      </c>
      <c r="G177" s="2">
        <v>0</v>
      </c>
      <c r="H177" s="2">
        <v>127</v>
      </c>
    </row>
    <row r="178" spans="1:8" ht="12.75">
      <c r="A178" s="1">
        <v>6215</v>
      </c>
      <c r="B178" s="1" t="s">
        <v>255</v>
      </c>
      <c r="C178" s="1" t="s">
        <v>45</v>
      </c>
      <c r="D178" s="1" t="s">
        <v>13</v>
      </c>
      <c r="E178" s="1" t="s">
        <v>14</v>
      </c>
      <c r="F178" s="2">
        <v>0</v>
      </c>
      <c r="G178" s="2">
        <v>0</v>
      </c>
      <c r="H178" s="2">
        <v>122.5</v>
      </c>
    </row>
    <row r="179" spans="1:8" ht="13.5">
      <c r="A179" s="7">
        <v>4616</v>
      </c>
      <c r="B179" s="7" t="s">
        <v>256</v>
      </c>
      <c r="C179" s="7" t="s">
        <v>45</v>
      </c>
      <c r="D179" s="7" t="s">
        <v>85</v>
      </c>
      <c r="E179" s="1" t="s">
        <v>86</v>
      </c>
      <c r="F179" s="2">
        <v>0</v>
      </c>
      <c r="G179" s="2">
        <v>0</v>
      </c>
      <c r="H179" s="2">
        <v>118</v>
      </c>
    </row>
    <row r="180" spans="1:8" ht="13.5">
      <c r="A180" s="7">
        <v>6351</v>
      </c>
      <c r="B180" s="7" t="s">
        <v>257</v>
      </c>
      <c r="C180" s="7" t="s">
        <v>32</v>
      </c>
      <c r="D180" s="7" t="s">
        <v>85</v>
      </c>
      <c r="E180" s="1" t="s">
        <v>86</v>
      </c>
      <c r="F180" s="2">
        <v>0</v>
      </c>
      <c r="G180" s="2">
        <v>0</v>
      </c>
      <c r="H180" s="2">
        <v>116</v>
      </c>
    </row>
    <row r="181" spans="1:8" ht="12.75">
      <c r="A181" s="9">
        <v>6729</v>
      </c>
      <c r="B181" s="9" t="s">
        <v>258</v>
      </c>
      <c r="C181" s="9" t="s">
        <v>8</v>
      </c>
      <c r="D181" s="9" t="s">
        <v>73</v>
      </c>
      <c r="E181" s="1" t="s">
        <v>74</v>
      </c>
      <c r="F181" s="2">
        <v>0</v>
      </c>
      <c r="G181" s="2">
        <v>0</v>
      </c>
      <c r="H181" s="2">
        <v>115</v>
      </c>
    </row>
    <row r="182" spans="1:8" ht="12.75">
      <c r="A182" s="1">
        <v>6469</v>
      </c>
      <c r="B182" s="1" t="s">
        <v>259</v>
      </c>
      <c r="C182" s="1" t="s">
        <v>30</v>
      </c>
      <c r="D182" s="1" t="s">
        <v>17</v>
      </c>
      <c r="E182" s="1" t="s">
        <v>18</v>
      </c>
      <c r="F182" s="2">
        <v>0</v>
      </c>
      <c r="G182" s="2">
        <v>0</v>
      </c>
      <c r="H182" s="2">
        <v>112</v>
      </c>
    </row>
    <row r="183" spans="1:8" ht="13.5">
      <c r="A183" s="7">
        <v>4957</v>
      </c>
      <c r="B183" s="7" t="s">
        <v>260</v>
      </c>
      <c r="C183" s="7" t="s">
        <v>30</v>
      </c>
      <c r="D183" s="7" t="s">
        <v>112</v>
      </c>
      <c r="E183" s="1" t="s">
        <v>113</v>
      </c>
      <c r="F183" s="2">
        <v>0</v>
      </c>
      <c r="G183" s="2">
        <v>0</v>
      </c>
      <c r="H183" s="2">
        <v>110.33</v>
      </c>
    </row>
    <row r="184" spans="1:8" ht="13.5">
      <c r="A184" s="7">
        <v>5405</v>
      </c>
      <c r="B184" s="7" t="s">
        <v>261</v>
      </c>
      <c r="C184" s="7" t="s">
        <v>136</v>
      </c>
      <c r="D184" s="7" t="s">
        <v>9</v>
      </c>
      <c r="E184" s="1" t="s">
        <v>10</v>
      </c>
      <c r="F184" s="2">
        <v>0</v>
      </c>
      <c r="G184" s="2">
        <v>0</v>
      </c>
      <c r="H184" s="2">
        <v>108.67</v>
      </c>
    </row>
    <row r="185" spans="1:8" ht="13.5">
      <c r="A185" s="7">
        <v>6086</v>
      </c>
      <c r="B185" s="7" t="s">
        <v>262</v>
      </c>
      <c r="C185" s="7" t="s">
        <v>45</v>
      </c>
      <c r="D185" s="7" t="s">
        <v>103</v>
      </c>
      <c r="E185" s="1" t="s">
        <v>104</v>
      </c>
      <c r="F185" s="2">
        <v>0</v>
      </c>
      <c r="G185" s="2">
        <v>0</v>
      </c>
      <c r="H185" s="2">
        <v>108.5</v>
      </c>
    </row>
    <row r="186" spans="1:8" ht="13.5">
      <c r="A186" s="7">
        <v>6454</v>
      </c>
      <c r="B186" s="7" t="s">
        <v>263</v>
      </c>
      <c r="C186" s="7" t="s">
        <v>32</v>
      </c>
      <c r="D186" s="7" t="s">
        <v>70</v>
      </c>
      <c r="E186" s="1" t="s">
        <v>71</v>
      </c>
      <c r="F186" s="2">
        <v>0</v>
      </c>
      <c r="G186" s="2">
        <v>0</v>
      </c>
      <c r="H186" s="2">
        <v>106</v>
      </c>
    </row>
    <row r="187" spans="1:8" ht="12.75">
      <c r="A187" s="9">
        <v>5757</v>
      </c>
      <c r="B187" s="9" t="s">
        <v>264</v>
      </c>
      <c r="C187" s="9" t="s">
        <v>136</v>
      </c>
      <c r="D187" s="9" t="s">
        <v>73</v>
      </c>
      <c r="E187" s="1" t="s">
        <v>74</v>
      </c>
      <c r="F187" s="2">
        <v>0</v>
      </c>
      <c r="G187" s="2">
        <v>0</v>
      </c>
      <c r="H187" s="2">
        <v>106</v>
      </c>
    </row>
    <row r="188" spans="1:8" ht="13.5">
      <c r="A188" s="7">
        <v>6158</v>
      </c>
      <c r="B188" s="7" t="s">
        <v>265</v>
      </c>
      <c r="C188" s="7" t="s">
        <v>136</v>
      </c>
      <c r="D188" s="7" t="s">
        <v>9</v>
      </c>
      <c r="E188" s="1" t="s">
        <v>10</v>
      </c>
      <c r="F188" s="2">
        <v>0</v>
      </c>
      <c r="G188" s="2">
        <v>0</v>
      </c>
      <c r="H188" s="2">
        <v>106</v>
      </c>
    </row>
    <row r="189" spans="1:8" ht="12.75">
      <c r="A189" s="1">
        <v>6467</v>
      </c>
      <c r="B189" s="1" t="s">
        <v>266</v>
      </c>
      <c r="C189" s="1" t="s">
        <v>23</v>
      </c>
      <c r="D189" s="1" t="s">
        <v>17</v>
      </c>
      <c r="E189" s="1" t="s">
        <v>18</v>
      </c>
      <c r="F189" s="2">
        <v>0</v>
      </c>
      <c r="G189" s="2">
        <v>0</v>
      </c>
      <c r="H189" s="2">
        <v>99</v>
      </c>
    </row>
    <row r="190" spans="1:8" ht="13.5">
      <c r="A190" s="7">
        <v>6107</v>
      </c>
      <c r="B190" s="7" t="s">
        <v>267</v>
      </c>
      <c r="C190" s="7" t="s">
        <v>23</v>
      </c>
      <c r="D190" s="7" t="s">
        <v>24</v>
      </c>
      <c r="E190" s="1" t="s">
        <v>25</v>
      </c>
      <c r="F190" s="2">
        <v>0</v>
      </c>
      <c r="G190" s="2">
        <v>0</v>
      </c>
      <c r="H190" s="2">
        <v>92.33</v>
      </c>
    </row>
    <row r="191" spans="1:8" ht="12.75">
      <c r="A191" s="1">
        <v>6576</v>
      </c>
      <c r="B191" s="1" t="s">
        <v>268</v>
      </c>
      <c r="C191" s="1" t="s">
        <v>142</v>
      </c>
      <c r="D191" s="1" t="s">
        <v>103</v>
      </c>
      <c r="E191" s="1" t="s">
        <v>104</v>
      </c>
      <c r="F191" s="2">
        <v>0</v>
      </c>
      <c r="G191" s="2">
        <v>0</v>
      </c>
      <c r="H191" s="2">
        <v>90</v>
      </c>
    </row>
    <row r="192" spans="1:8" ht="12.75">
      <c r="A192" s="1">
        <v>5821</v>
      </c>
      <c r="B192" s="1" t="s">
        <v>269</v>
      </c>
      <c r="C192" s="1" t="s">
        <v>32</v>
      </c>
      <c r="D192" s="1" t="s">
        <v>13</v>
      </c>
      <c r="E192" s="1" t="s">
        <v>14</v>
      </c>
      <c r="F192" s="2">
        <v>0</v>
      </c>
      <c r="G192" s="2">
        <v>0</v>
      </c>
      <c r="H192" s="2">
        <v>86</v>
      </c>
    </row>
    <row r="193" spans="1:8" ht="13.5">
      <c r="A193" s="7">
        <v>5731</v>
      </c>
      <c r="B193" s="7" t="s">
        <v>270</v>
      </c>
      <c r="C193" s="7" t="s">
        <v>32</v>
      </c>
      <c r="D193" s="7" t="s">
        <v>62</v>
      </c>
      <c r="E193" s="1" t="s">
        <v>63</v>
      </c>
      <c r="F193" s="2">
        <v>0</v>
      </c>
      <c r="G193" s="2">
        <v>0</v>
      </c>
      <c r="H193" s="2">
        <v>78</v>
      </c>
    </row>
    <row r="194" spans="1:8" ht="12.75">
      <c r="A194" s="1">
        <v>6497</v>
      </c>
      <c r="B194" s="1" t="s">
        <v>271</v>
      </c>
      <c r="C194" s="1" t="s">
        <v>32</v>
      </c>
      <c r="D194" s="1" t="s">
        <v>272</v>
      </c>
      <c r="E194" s="1" t="s">
        <v>273</v>
      </c>
      <c r="F194" s="2">
        <v>0</v>
      </c>
      <c r="G194" s="2">
        <v>0</v>
      </c>
      <c r="H194" s="2">
        <v>77</v>
      </c>
    </row>
    <row r="195" spans="1:8" ht="13.5">
      <c r="A195" s="7">
        <v>5037</v>
      </c>
      <c r="B195" s="7" t="s">
        <v>274</v>
      </c>
      <c r="C195" s="7" t="s">
        <v>16</v>
      </c>
      <c r="D195" s="7" t="s">
        <v>103</v>
      </c>
      <c r="E195" s="1" t="s">
        <v>104</v>
      </c>
      <c r="F195" s="2">
        <v>0</v>
      </c>
      <c r="G195" s="2">
        <v>0</v>
      </c>
      <c r="H195" s="2">
        <v>77</v>
      </c>
    </row>
    <row r="196" spans="1:8" ht="12.75">
      <c r="A196" s="9">
        <v>6743</v>
      </c>
      <c r="B196" s="9" t="s">
        <v>275</v>
      </c>
      <c r="C196" s="9" t="s">
        <v>8</v>
      </c>
      <c r="D196" s="9" t="s">
        <v>73</v>
      </c>
      <c r="E196" s="1" t="s">
        <v>74</v>
      </c>
      <c r="F196" s="2">
        <v>0</v>
      </c>
      <c r="G196" s="2">
        <v>0</v>
      </c>
      <c r="H196" s="2">
        <v>74</v>
      </c>
    </row>
    <row r="197" spans="1:8" ht="12.75">
      <c r="A197" s="1">
        <v>5820</v>
      </c>
      <c r="B197" s="1" t="s">
        <v>276</v>
      </c>
      <c r="C197" s="1" t="s">
        <v>30</v>
      </c>
      <c r="D197" s="1" t="s">
        <v>13</v>
      </c>
      <c r="E197" s="1" t="s">
        <v>14</v>
      </c>
      <c r="F197" s="2">
        <v>0</v>
      </c>
      <c r="G197" s="2">
        <v>0</v>
      </c>
      <c r="H197" s="2">
        <v>66.5</v>
      </c>
    </row>
    <row r="198" spans="1:8" ht="12.75">
      <c r="A198" s="1">
        <v>6482</v>
      </c>
      <c r="B198" s="1" t="s">
        <v>277</v>
      </c>
      <c r="C198" s="1" t="s">
        <v>32</v>
      </c>
      <c r="D198" s="1" t="s">
        <v>62</v>
      </c>
      <c r="E198" s="1" t="s">
        <v>63</v>
      </c>
      <c r="F198" s="2">
        <v>0</v>
      </c>
      <c r="G198" s="2">
        <v>0</v>
      </c>
      <c r="H198" s="2">
        <v>64.5</v>
      </c>
    </row>
    <row r="199" spans="1:8" ht="12.75">
      <c r="A199" s="9">
        <v>6676</v>
      </c>
      <c r="B199" s="9" t="s">
        <v>278</v>
      </c>
      <c r="C199" s="9" t="s">
        <v>32</v>
      </c>
      <c r="D199" s="9" t="s">
        <v>27</v>
      </c>
      <c r="E199" s="1" t="s">
        <v>28</v>
      </c>
      <c r="F199" s="2">
        <v>0</v>
      </c>
      <c r="G199" s="2">
        <v>0</v>
      </c>
      <c r="H199" s="2">
        <v>63</v>
      </c>
    </row>
    <row r="200" spans="1:8" ht="12.75">
      <c r="A200" s="1">
        <v>6713</v>
      </c>
      <c r="B200" s="1" t="s">
        <v>279</v>
      </c>
      <c r="C200" s="1" t="s">
        <v>16</v>
      </c>
      <c r="D200" s="1" t="s">
        <v>272</v>
      </c>
      <c r="E200" s="1" t="s">
        <v>273</v>
      </c>
      <c r="F200" s="2">
        <v>0</v>
      </c>
      <c r="G200" s="2">
        <v>0</v>
      </c>
      <c r="H200" s="2">
        <v>53</v>
      </c>
    </row>
    <row r="201" spans="1:8" ht="13.5">
      <c r="A201" s="7">
        <v>5945</v>
      </c>
      <c r="B201" s="7" t="s">
        <v>280</v>
      </c>
      <c r="C201" s="7" t="s">
        <v>23</v>
      </c>
      <c r="D201" s="7" t="s">
        <v>155</v>
      </c>
      <c r="E201" s="1" t="s">
        <v>156</v>
      </c>
      <c r="F201" s="2">
        <v>0</v>
      </c>
      <c r="G201" s="2">
        <v>0</v>
      </c>
      <c r="H201" s="2">
        <v>50</v>
      </c>
    </row>
    <row r="202" spans="1:8" ht="13.5">
      <c r="A202" s="7">
        <v>5693</v>
      </c>
      <c r="B202" s="7" t="s">
        <v>281</v>
      </c>
      <c r="C202" s="7" t="s">
        <v>32</v>
      </c>
      <c r="D202" s="7" t="s">
        <v>112</v>
      </c>
      <c r="E202" s="1" t="s">
        <v>113</v>
      </c>
      <c r="F202" s="2">
        <v>0</v>
      </c>
      <c r="G202" s="2">
        <v>0</v>
      </c>
      <c r="H202" s="2">
        <v>47</v>
      </c>
    </row>
    <row r="203" spans="1:8" ht="13.5">
      <c r="A203" s="7">
        <v>5190</v>
      </c>
      <c r="B203" s="7" t="s">
        <v>282</v>
      </c>
      <c r="C203" s="7" t="s">
        <v>45</v>
      </c>
      <c r="D203" s="7" t="s">
        <v>53</v>
      </c>
      <c r="E203" s="1" t="s">
        <v>54</v>
      </c>
      <c r="F203" s="2">
        <v>0</v>
      </c>
      <c r="G203" s="2">
        <v>0</v>
      </c>
      <c r="H203" s="2">
        <v>44</v>
      </c>
    </row>
    <row r="204" spans="1:8" ht="13.5">
      <c r="A204" s="7">
        <v>6106</v>
      </c>
      <c r="B204" s="7" t="s">
        <v>283</v>
      </c>
      <c r="C204" s="7" t="s">
        <v>30</v>
      </c>
      <c r="D204" s="7" t="s">
        <v>24</v>
      </c>
      <c r="E204" s="1" t="s">
        <v>25</v>
      </c>
      <c r="F204" s="2">
        <v>0</v>
      </c>
      <c r="G204" s="2">
        <v>0</v>
      </c>
      <c r="H204" s="2">
        <v>37</v>
      </c>
    </row>
    <row r="205" spans="1:8" ht="13.5">
      <c r="A205" s="7">
        <v>5650</v>
      </c>
      <c r="B205" s="7" t="s">
        <v>284</v>
      </c>
      <c r="C205" s="7" t="s">
        <v>23</v>
      </c>
      <c r="D205" s="7" t="s">
        <v>93</v>
      </c>
      <c r="E205" s="1" t="s">
        <v>94</v>
      </c>
      <c r="F205" s="2">
        <v>0</v>
      </c>
      <c r="G205" s="2">
        <v>0</v>
      </c>
      <c r="H205" s="2">
        <v>35.5</v>
      </c>
    </row>
    <row r="206" spans="1:8" ht="13.5">
      <c r="A206" s="7">
        <v>6446</v>
      </c>
      <c r="B206" s="7" t="s">
        <v>285</v>
      </c>
      <c r="C206" s="7" t="s">
        <v>32</v>
      </c>
      <c r="D206" s="7" t="s">
        <v>112</v>
      </c>
      <c r="E206" s="1" t="s">
        <v>113</v>
      </c>
      <c r="F206" s="2">
        <v>0</v>
      </c>
      <c r="G206" s="2">
        <v>0</v>
      </c>
      <c r="H206" s="2">
        <v>29.5</v>
      </c>
    </row>
    <row r="207" spans="1:8" ht="13.5">
      <c r="A207" s="7">
        <v>6307</v>
      </c>
      <c r="B207" s="7" t="s">
        <v>286</v>
      </c>
      <c r="C207" s="7" t="s">
        <v>32</v>
      </c>
      <c r="D207" s="7" t="s">
        <v>79</v>
      </c>
      <c r="E207" s="1" t="s">
        <v>80</v>
      </c>
      <c r="F207" s="2">
        <v>0</v>
      </c>
      <c r="G207" s="2">
        <v>0</v>
      </c>
      <c r="H207" s="2">
        <v>27.5</v>
      </c>
    </row>
    <row r="208" spans="1:8" ht="12.75">
      <c r="A208" s="1">
        <v>6498</v>
      </c>
      <c r="B208" s="1" t="s">
        <v>287</v>
      </c>
      <c r="C208" s="1" t="s">
        <v>32</v>
      </c>
      <c r="D208" s="1" t="s">
        <v>272</v>
      </c>
      <c r="E208" s="1" t="s">
        <v>273</v>
      </c>
      <c r="F208" s="2">
        <v>0</v>
      </c>
      <c r="G208" s="2">
        <v>0</v>
      </c>
      <c r="H208" s="2">
        <v>26</v>
      </c>
    </row>
    <row r="209" spans="1:8" ht="12.75">
      <c r="A209" s="9">
        <v>6173</v>
      </c>
      <c r="B209" s="9" t="s">
        <v>288</v>
      </c>
      <c r="C209" s="9" t="s">
        <v>45</v>
      </c>
      <c r="D209" s="9" t="s">
        <v>212</v>
      </c>
      <c r="E209" s="1" t="s">
        <v>213</v>
      </c>
      <c r="F209" s="2">
        <v>0</v>
      </c>
      <c r="G209" s="2">
        <v>0</v>
      </c>
      <c r="H209" s="2">
        <v>23</v>
      </c>
    </row>
    <row r="210" spans="1:8" ht="12.75">
      <c r="A210" s="9">
        <v>6758</v>
      </c>
      <c r="B210" s="9" t="s">
        <v>289</v>
      </c>
      <c r="C210" s="9" t="s">
        <v>16</v>
      </c>
      <c r="D210" s="9" t="s">
        <v>62</v>
      </c>
      <c r="E210" s="1" t="s">
        <v>63</v>
      </c>
      <c r="F210" s="2">
        <v>0</v>
      </c>
      <c r="G210" s="2">
        <v>0</v>
      </c>
      <c r="H210" s="2">
        <v>22</v>
      </c>
    </row>
    <row r="211" spans="1:8" ht="13.5">
      <c r="A211" s="7">
        <v>6382</v>
      </c>
      <c r="B211" s="7" t="s">
        <v>290</v>
      </c>
      <c r="C211" s="7" t="s">
        <v>32</v>
      </c>
      <c r="D211" s="7" t="s">
        <v>35</v>
      </c>
      <c r="E211" s="1" t="s">
        <v>36</v>
      </c>
      <c r="F211" s="2">
        <v>0</v>
      </c>
      <c r="G211" s="2">
        <v>0</v>
      </c>
      <c r="H211" s="2">
        <v>12</v>
      </c>
    </row>
    <row r="212" spans="1:8" ht="13.5">
      <c r="A212" s="7">
        <v>6368</v>
      </c>
      <c r="B212" s="7" t="s">
        <v>291</v>
      </c>
      <c r="C212" s="7" t="s">
        <v>30</v>
      </c>
      <c r="D212" s="7" t="s">
        <v>107</v>
      </c>
      <c r="E212" s="1" t="s">
        <v>108</v>
      </c>
      <c r="F212" s="2">
        <v>0</v>
      </c>
      <c r="G212" s="2">
        <v>0</v>
      </c>
      <c r="H212" s="2">
        <v>2.5</v>
      </c>
    </row>
    <row r="213" spans="1:8" ht="13.5">
      <c r="A213" s="7">
        <v>6305</v>
      </c>
      <c r="B213" s="7" t="s">
        <v>292</v>
      </c>
      <c r="C213" s="7" t="s">
        <v>16</v>
      </c>
      <c r="D213" s="7" t="s">
        <v>155</v>
      </c>
      <c r="E213" s="1" t="s">
        <v>156</v>
      </c>
      <c r="F213" s="2">
        <v>0</v>
      </c>
      <c r="G213" s="2">
        <v>0</v>
      </c>
      <c r="H213" s="2">
        <v>-9.5</v>
      </c>
    </row>
    <row r="214" spans="1:8" ht="13.5">
      <c r="A214" s="7">
        <v>5413</v>
      </c>
      <c r="B214" s="7" t="s">
        <v>293</v>
      </c>
      <c r="C214" s="7" t="s">
        <v>23</v>
      </c>
      <c r="D214" s="7" t="s">
        <v>119</v>
      </c>
      <c r="E214" s="1" t="s">
        <v>120</v>
      </c>
      <c r="F214" s="2">
        <v>0</v>
      </c>
      <c r="G214" s="2">
        <v>0</v>
      </c>
      <c r="H214" s="2">
        <v>-13</v>
      </c>
    </row>
    <row r="215" spans="1:8" ht="13.5">
      <c r="A215" s="7">
        <v>6339</v>
      </c>
      <c r="B215" s="7" t="s">
        <v>294</v>
      </c>
      <c r="C215" s="7" t="s">
        <v>32</v>
      </c>
      <c r="D215" s="7" t="s">
        <v>198</v>
      </c>
      <c r="E215" s="1" t="s">
        <v>199</v>
      </c>
      <c r="F215" s="2">
        <v>0</v>
      </c>
      <c r="G215" s="2">
        <v>0</v>
      </c>
      <c r="H215" s="2">
        <v>-13</v>
      </c>
    </row>
    <row r="216" spans="1:8" ht="13.5">
      <c r="A216" s="7">
        <v>4937</v>
      </c>
      <c r="B216" s="7" t="s">
        <v>295</v>
      </c>
      <c r="C216" s="7" t="s">
        <v>16</v>
      </c>
      <c r="D216" s="7" t="s">
        <v>155</v>
      </c>
      <c r="E216" s="1" t="s">
        <v>156</v>
      </c>
      <c r="F216" s="2">
        <v>0</v>
      </c>
      <c r="G216" s="2">
        <v>0</v>
      </c>
      <c r="H216" s="2">
        <v>-15</v>
      </c>
    </row>
    <row r="217" spans="1:8" ht="13.5">
      <c r="A217" s="7">
        <v>6365</v>
      </c>
      <c r="B217" s="7" t="s">
        <v>296</v>
      </c>
      <c r="C217" s="7" t="s">
        <v>30</v>
      </c>
      <c r="D217" s="7" t="s">
        <v>107</v>
      </c>
      <c r="E217" s="1" t="s">
        <v>108</v>
      </c>
      <c r="F217" s="2">
        <v>0</v>
      </c>
      <c r="G217" s="2">
        <v>0</v>
      </c>
      <c r="H217" s="2">
        <v>-18</v>
      </c>
    </row>
    <row r="218" spans="1:8" ht="13.5">
      <c r="A218" s="7">
        <v>6391</v>
      </c>
      <c r="B218" s="7" t="s">
        <v>297</v>
      </c>
      <c r="C218" s="7" t="s">
        <v>30</v>
      </c>
      <c r="D218" s="7" t="s">
        <v>155</v>
      </c>
      <c r="E218" s="1" t="s">
        <v>156</v>
      </c>
      <c r="F218" s="2">
        <v>0</v>
      </c>
      <c r="G218" s="2">
        <v>0</v>
      </c>
      <c r="H218" s="2">
        <v>-18.5</v>
      </c>
    </row>
    <row r="219" spans="1:8" ht="13.5">
      <c r="A219" s="7">
        <v>5260</v>
      </c>
      <c r="B219" s="7" t="s">
        <v>298</v>
      </c>
      <c r="C219" s="7" t="s">
        <v>30</v>
      </c>
      <c r="D219" s="7" t="s">
        <v>35</v>
      </c>
      <c r="E219" s="1" t="s">
        <v>36</v>
      </c>
      <c r="F219" s="2">
        <v>0</v>
      </c>
      <c r="G219" s="2">
        <v>0</v>
      </c>
      <c r="H219" s="2">
        <v>-27</v>
      </c>
    </row>
    <row r="220" spans="1:8" ht="13.5">
      <c r="A220" s="7">
        <v>5634</v>
      </c>
      <c r="B220" s="7" t="s">
        <v>299</v>
      </c>
      <c r="C220" s="7" t="s">
        <v>30</v>
      </c>
      <c r="D220" s="7" t="s">
        <v>122</v>
      </c>
      <c r="E220" s="1" t="s">
        <v>123</v>
      </c>
      <c r="F220" s="2">
        <v>0</v>
      </c>
      <c r="G220" s="2">
        <v>0</v>
      </c>
      <c r="H220" s="2">
        <v>-27</v>
      </c>
    </row>
    <row r="221" spans="1:8" ht="13.5">
      <c r="A221" s="7">
        <v>6383</v>
      </c>
      <c r="B221" s="7" t="s">
        <v>300</v>
      </c>
      <c r="C221" s="7" t="s">
        <v>16</v>
      </c>
      <c r="D221" s="7" t="s">
        <v>35</v>
      </c>
      <c r="E221" s="1" t="s">
        <v>36</v>
      </c>
      <c r="F221" s="2">
        <v>0</v>
      </c>
      <c r="G221" s="2">
        <v>0</v>
      </c>
      <c r="H221" s="2">
        <v>-28.5</v>
      </c>
    </row>
    <row r="222" spans="1:8" ht="13.5">
      <c r="A222" s="7">
        <v>6366</v>
      </c>
      <c r="B222" s="7" t="s">
        <v>301</v>
      </c>
      <c r="C222" s="7" t="s">
        <v>32</v>
      </c>
      <c r="D222" s="7" t="s">
        <v>107</v>
      </c>
      <c r="E222" s="1" t="s">
        <v>108</v>
      </c>
      <c r="F222" s="2">
        <v>0</v>
      </c>
      <c r="G222" s="2">
        <v>0</v>
      </c>
      <c r="H222" s="2">
        <v>-29</v>
      </c>
    </row>
    <row r="223" spans="1:8" ht="12.75">
      <c r="A223" s="9">
        <v>6236</v>
      </c>
      <c r="B223" s="9" t="s">
        <v>302</v>
      </c>
      <c r="C223" s="9" t="s">
        <v>30</v>
      </c>
      <c r="D223" s="9" t="s">
        <v>303</v>
      </c>
      <c r="E223" s="1" t="s">
        <v>304</v>
      </c>
      <c r="F223" s="2">
        <v>0</v>
      </c>
      <c r="G223" s="2">
        <v>0</v>
      </c>
      <c r="H223" s="2">
        <v>-36</v>
      </c>
    </row>
    <row r="224" spans="1:8" ht="13.5">
      <c r="A224" s="7">
        <v>5414</v>
      </c>
      <c r="B224" s="7" t="s">
        <v>305</v>
      </c>
      <c r="C224" s="7" t="s">
        <v>23</v>
      </c>
      <c r="D224" s="7" t="s">
        <v>119</v>
      </c>
      <c r="E224" s="1" t="s">
        <v>120</v>
      </c>
      <c r="F224" s="2">
        <v>0</v>
      </c>
      <c r="G224" s="2">
        <v>0</v>
      </c>
      <c r="H224" s="2">
        <v>-39</v>
      </c>
    </row>
    <row r="225" spans="1:8" ht="13.5">
      <c r="A225" s="7">
        <v>6336</v>
      </c>
      <c r="B225" s="7" t="s">
        <v>306</v>
      </c>
      <c r="C225" s="7" t="s">
        <v>32</v>
      </c>
      <c r="D225" s="7" t="s">
        <v>107</v>
      </c>
      <c r="E225" s="1" t="s">
        <v>108</v>
      </c>
      <c r="F225" s="2">
        <v>0</v>
      </c>
      <c r="G225" s="2">
        <v>0</v>
      </c>
      <c r="H225" s="2">
        <v>-63</v>
      </c>
    </row>
    <row r="226" spans="1:8" ht="13.5">
      <c r="A226" s="7">
        <v>4746</v>
      </c>
      <c r="B226" s="7" t="s">
        <v>307</v>
      </c>
      <c r="C226" s="7" t="s">
        <v>30</v>
      </c>
      <c r="D226" s="7" t="s">
        <v>308</v>
      </c>
      <c r="E226" s="1" t="s">
        <v>309</v>
      </c>
      <c r="F226" s="2">
        <v>0</v>
      </c>
      <c r="G226" s="2">
        <v>0</v>
      </c>
      <c r="H226" s="2">
        <v>-96</v>
      </c>
    </row>
    <row r="227" spans="1:8" ht="13.5">
      <c r="A227" s="7">
        <v>4917</v>
      </c>
      <c r="B227" s="7" t="s">
        <v>310</v>
      </c>
      <c r="C227" s="7" t="s">
        <v>32</v>
      </c>
      <c r="D227" s="7" t="s">
        <v>308</v>
      </c>
      <c r="E227" s="1" t="s">
        <v>309</v>
      </c>
      <c r="F227" s="2">
        <v>0</v>
      </c>
      <c r="G227" s="2">
        <v>0</v>
      </c>
      <c r="H227" s="2">
        <v>-96</v>
      </c>
    </row>
    <row r="228" spans="1:8" ht="13.5">
      <c r="A228" s="7">
        <v>2162</v>
      </c>
      <c r="B228" s="7" t="s">
        <v>311</v>
      </c>
      <c r="C228" s="7" t="s">
        <v>12</v>
      </c>
      <c r="D228" s="7" t="s">
        <v>308</v>
      </c>
      <c r="E228" s="1" t="s">
        <v>309</v>
      </c>
      <c r="F228" s="2">
        <v>0</v>
      </c>
      <c r="G228" s="2">
        <v>0</v>
      </c>
      <c r="H228" s="2">
        <v>-108</v>
      </c>
    </row>
    <row r="229" spans="1:8" ht="13.5">
      <c r="A229" s="7">
        <v>4745</v>
      </c>
      <c r="B229" s="7" t="s">
        <v>312</v>
      </c>
      <c r="C229" s="7" t="s">
        <v>12</v>
      </c>
      <c r="D229" s="7" t="s">
        <v>308</v>
      </c>
      <c r="E229" s="1" t="s">
        <v>309</v>
      </c>
      <c r="F229" s="2">
        <v>0</v>
      </c>
      <c r="G229" s="2">
        <v>0</v>
      </c>
      <c r="H229" s="2">
        <v>-108</v>
      </c>
    </row>
    <row r="230" spans="1:8" ht="13.5">
      <c r="A230" s="7">
        <v>4717</v>
      </c>
      <c r="B230" s="7" t="s">
        <v>313</v>
      </c>
      <c r="C230" s="7" t="s">
        <v>136</v>
      </c>
      <c r="D230" s="7" t="s">
        <v>65</v>
      </c>
      <c r="E230" s="1" t="s">
        <v>66</v>
      </c>
      <c r="F230" s="2">
        <v>0</v>
      </c>
      <c r="G230" s="2">
        <v>0</v>
      </c>
      <c r="H230" s="2">
        <v>133.5</v>
      </c>
    </row>
    <row r="231" spans="1:8" ht="13.5">
      <c r="A231" s="7">
        <v>6345</v>
      </c>
      <c r="B231" s="7" t="s">
        <v>314</v>
      </c>
      <c r="C231" s="7" t="s">
        <v>45</v>
      </c>
      <c r="D231" s="7" t="s">
        <v>85</v>
      </c>
      <c r="E231" s="1" t="s">
        <v>86</v>
      </c>
      <c r="F231" s="2">
        <v>0</v>
      </c>
      <c r="G231" s="2">
        <v>0</v>
      </c>
      <c r="H231" s="2">
        <v>129</v>
      </c>
    </row>
    <row r="232" spans="1:8" ht="12.75">
      <c r="A232" s="1">
        <v>6466</v>
      </c>
      <c r="B232" s="1" t="s">
        <v>315</v>
      </c>
      <c r="C232" s="1" t="s">
        <v>126</v>
      </c>
      <c r="D232" s="1" t="s">
        <v>17</v>
      </c>
      <c r="E232" s="1" t="s">
        <v>18</v>
      </c>
      <c r="F232" s="2">
        <v>0</v>
      </c>
      <c r="G232" s="2">
        <v>0</v>
      </c>
      <c r="H232" s="2">
        <v>109.5</v>
      </c>
    </row>
    <row r="233" spans="1:8" ht="12.75">
      <c r="A233" s="1">
        <v>6718</v>
      </c>
      <c r="B233" s="1" t="s">
        <v>316</v>
      </c>
      <c r="C233" s="1" t="s">
        <v>45</v>
      </c>
      <c r="D233" s="1" t="s">
        <v>317</v>
      </c>
      <c r="E233" s="1" t="s">
        <v>318</v>
      </c>
      <c r="F233" s="2">
        <v>0</v>
      </c>
      <c r="G233" s="2">
        <v>0</v>
      </c>
      <c r="H233" s="2">
        <v>104</v>
      </c>
    </row>
    <row r="234" spans="1:8" ht="13.5">
      <c r="A234" s="7">
        <v>5187</v>
      </c>
      <c r="B234" s="7" t="s">
        <v>319</v>
      </c>
      <c r="C234" s="7" t="s">
        <v>136</v>
      </c>
      <c r="D234" s="7" t="s">
        <v>53</v>
      </c>
      <c r="E234" s="1" t="s">
        <v>54</v>
      </c>
      <c r="F234" s="2">
        <v>0</v>
      </c>
      <c r="G234" s="2">
        <v>0</v>
      </c>
      <c r="H234" s="2">
        <v>100.5</v>
      </c>
    </row>
    <row r="235" spans="1:8" ht="12.75">
      <c r="A235" s="9">
        <v>6733</v>
      </c>
      <c r="B235" s="9" t="s">
        <v>320</v>
      </c>
      <c r="C235" s="9" t="s">
        <v>8</v>
      </c>
      <c r="D235" s="9" t="s">
        <v>65</v>
      </c>
      <c r="E235" s="1" t="s">
        <v>66</v>
      </c>
      <c r="F235" s="2">
        <v>0</v>
      </c>
      <c r="G235" s="2">
        <v>0</v>
      </c>
      <c r="H235" s="2">
        <v>94</v>
      </c>
    </row>
    <row r="236" spans="1:8" ht="12.75">
      <c r="A236" s="1">
        <v>6548</v>
      </c>
      <c r="B236" s="1" t="s">
        <v>321</v>
      </c>
      <c r="C236" s="1" t="s">
        <v>142</v>
      </c>
      <c r="D236" s="1" t="s">
        <v>53</v>
      </c>
      <c r="E236" s="1" t="s">
        <v>54</v>
      </c>
      <c r="F236" s="2">
        <v>0</v>
      </c>
      <c r="G236" s="2">
        <v>0</v>
      </c>
      <c r="H236" s="2">
        <v>92</v>
      </c>
    </row>
    <row r="237" spans="1:8" ht="12.75">
      <c r="A237" s="1">
        <v>4913</v>
      </c>
      <c r="B237" s="1" t="s">
        <v>322</v>
      </c>
      <c r="C237" s="1" t="s">
        <v>136</v>
      </c>
      <c r="D237" s="1" t="s">
        <v>65</v>
      </c>
      <c r="E237" s="1" t="s">
        <v>66</v>
      </c>
      <c r="F237" s="2">
        <v>0</v>
      </c>
      <c r="G237" s="2">
        <v>0</v>
      </c>
      <c r="H237" s="2">
        <v>82</v>
      </c>
    </row>
    <row r="238" spans="1:8" ht="13.5">
      <c r="A238" s="7">
        <v>6308</v>
      </c>
      <c r="B238" s="7" t="s">
        <v>323</v>
      </c>
      <c r="C238" s="7" t="s">
        <v>142</v>
      </c>
      <c r="D238" s="7" t="s">
        <v>79</v>
      </c>
      <c r="E238" s="1" t="s">
        <v>80</v>
      </c>
      <c r="F238" s="2">
        <v>0</v>
      </c>
      <c r="G238" s="2">
        <v>0</v>
      </c>
      <c r="H238" s="2">
        <v>80.5</v>
      </c>
    </row>
    <row r="239" spans="1:8" ht="12.75">
      <c r="A239" s="1">
        <v>6742</v>
      </c>
      <c r="B239" s="1" t="s">
        <v>324</v>
      </c>
      <c r="C239" s="1" t="s">
        <v>142</v>
      </c>
      <c r="D239" s="1" t="s">
        <v>245</v>
      </c>
      <c r="E239" s="1" t="s">
        <v>246</v>
      </c>
      <c r="F239" s="2">
        <v>0</v>
      </c>
      <c r="G239" s="2">
        <v>0</v>
      </c>
      <c r="H239" s="2">
        <v>78</v>
      </c>
    </row>
    <row r="240" spans="1:8" ht="12.75">
      <c r="A240" s="1">
        <v>6716</v>
      </c>
      <c r="B240" s="1" t="s">
        <v>325</v>
      </c>
      <c r="C240" s="1" t="s">
        <v>142</v>
      </c>
      <c r="D240" s="1" t="s">
        <v>99</v>
      </c>
      <c r="E240" s="1" t="s">
        <v>100</v>
      </c>
      <c r="F240" s="2">
        <v>0</v>
      </c>
      <c r="G240" s="2">
        <v>0</v>
      </c>
      <c r="H240" s="2">
        <v>76</v>
      </c>
    </row>
    <row r="241" spans="1:8" ht="13.5">
      <c r="A241" s="7">
        <v>6025</v>
      </c>
      <c r="B241" s="7" t="s">
        <v>326</v>
      </c>
      <c r="C241" s="7" t="s">
        <v>45</v>
      </c>
      <c r="D241" s="7" t="s">
        <v>27</v>
      </c>
      <c r="E241" s="1" t="s">
        <v>28</v>
      </c>
      <c r="F241" s="2">
        <v>0</v>
      </c>
      <c r="G241" s="2">
        <v>0</v>
      </c>
      <c r="H241" s="2">
        <v>75</v>
      </c>
    </row>
    <row r="242" spans="1:8" ht="13.5">
      <c r="A242" s="7">
        <v>5699</v>
      </c>
      <c r="B242" s="7" t="s">
        <v>327</v>
      </c>
      <c r="C242" s="7" t="s">
        <v>8</v>
      </c>
      <c r="D242" s="7" t="s">
        <v>73</v>
      </c>
      <c r="E242" s="1" t="s">
        <v>74</v>
      </c>
      <c r="F242" s="2">
        <v>0</v>
      </c>
      <c r="G242" s="2">
        <v>0</v>
      </c>
      <c r="H242" s="2">
        <v>75</v>
      </c>
    </row>
    <row r="243" spans="1:8" ht="12.75">
      <c r="A243" s="1">
        <v>6489</v>
      </c>
      <c r="B243" s="1" t="s">
        <v>328</v>
      </c>
      <c r="C243" s="1" t="s">
        <v>142</v>
      </c>
      <c r="D243" s="1" t="s">
        <v>99</v>
      </c>
      <c r="E243" s="1" t="s">
        <v>100</v>
      </c>
      <c r="F243" s="2">
        <v>0</v>
      </c>
      <c r="G243" s="2">
        <v>0</v>
      </c>
      <c r="H243" s="2">
        <v>72</v>
      </c>
    </row>
    <row r="244" spans="1:8" ht="12.75">
      <c r="A244" s="9">
        <v>6653</v>
      </c>
      <c r="B244" s="9" t="s">
        <v>329</v>
      </c>
      <c r="C244" s="9" t="s">
        <v>45</v>
      </c>
      <c r="D244" s="9" t="s">
        <v>62</v>
      </c>
      <c r="E244" s="1" t="s">
        <v>63</v>
      </c>
      <c r="F244" s="2">
        <v>0</v>
      </c>
      <c r="G244" s="2">
        <v>0</v>
      </c>
      <c r="H244" s="2">
        <v>71</v>
      </c>
    </row>
    <row r="245" spans="1:8" ht="12.75">
      <c r="A245" s="9">
        <v>6734</v>
      </c>
      <c r="B245" s="9" t="s">
        <v>330</v>
      </c>
      <c r="C245" s="9" t="s">
        <v>136</v>
      </c>
      <c r="D245" s="9" t="s">
        <v>65</v>
      </c>
      <c r="E245" s="1" t="s">
        <v>66</v>
      </c>
      <c r="F245" s="2">
        <v>0</v>
      </c>
      <c r="G245" s="2">
        <v>0</v>
      </c>
      <c r="H245" s="2">
        <v>70</v>
      </c>
    </row>
    <row r="246" spans="1:8" ht="13.5">
      <c r="A246" s="7">
        <v>5619</v>
      </c>
      <c r="B246" s="7" t="s">
        <v>331</v>
      </c>
      <c r="C246" s="7" t="s">
        <v>8</v>
      </c>
      <c r="D246" s="7" t="s">
        <v>53</v>
      </c>
      <c r="E246" s="1" t="s">
        <v>54</v>
      </c>
      <c r="F246" s="2">
        <v>0</v>
      </c>
      <c r="G246" s="2">
        <v>0</v>
      </c>
      <c r="H246" s="2">
        <v>70</v>
      </c>
    </row>
    <row r="247" spans="1:8" ht="13.5">
      <c r="A247" s="7">
        <v>5040</v>
      </c>
      <c r="B247" s="7" t="s">
        <v>332</v>
      </c>
      <c r="C247" s="7" t="s">
        <v>136</v>
      </c>
      <c r="D247" s="7" t="s">
        <v>13</v>
      </c>
      <c r="E247" s="1" t="s">
        <v>14</v>
      </c>
      <c r="F247" s="2">
        <v>0</v>
      </c>
      <c r="G247" s="2">
        <v>0</v>
      </c>
      <c r="H247" s="2">
        <v>67</v>
      </c>
    </row>
    <row r="248" spans="1:8" ht="12.75">
      <c r="A248" s="1">
        <v>6598</v>
      </c>
      <c r="B248" s="1" t="s">
        <v>333</v>
      </c>
      <c r="C248" s="1" t="s">
        <v>142</v>
      </c>
      <c r="D248" s="1" t="s">
        <v>226</v>
      </c>
      <c r="E248" s="1" t="s">
        <v>227</v>
      </c>
      <c r="F248" s="2">
        <v>0</v>
      </c>
      <c r="G248" s="2">
        <v>0</v>
      </c>
      <c r="H248" s="2">
        <v>67</v>
      </c>
    </row>
    <row r="249" spans="1:8" ht="13.5">
      <c r="A249" s="7">
        <v>6152</v>
      </c>
      <c r="B249" s="7" t="s">
        <v>334</v>
      </c>
      <c r="C249" s="7" t="s">
        <v>8</v>
      </c>
      <c r="D249" s="7" t="s">
        <v>85</v>
      </c>
      <c r="E249" s="1" t="s">
        <v>86</v>
      </c>
      <c r="F249" s="2">
        <v>0</v>
      </c>
      <c r="G249" s="2">
        <v>0</v>
      </c>
      <c r="H249" s="2">
        <v>65</v>
      </c>
    </row>
    <row r="250" spans="1:8" ht="13.5">
      <c r="A250" s="7">
        <v>6364</v>
      </c>
      <c r="B250" s="7" t="s">
        <v>335</v>
      </c>
      <c r="C250" s="7" t="s">
        <v>8</v>
      </c>
      <c r="D250" s="7" t="s">
        <v>107</v>
      </c>
      <c r="E250" s="1" t="s">
        <v>108</v>
      </c>
      <c r="F250" s="2">
        <v>0</v>
      </c>
      <c r="G250" s="2">
        <v>0</v>
      </c>
      <c r="H250" s="2">
        <v>64.5</v>
      </c>
    </row>
    <row r="251" spans="1:8" ht="12.75">
      <c r="A251" s="9">
        <v>6735</v>
      </c>
      <c r="B251" s="9" t="s">
        <v>336</v>
      </c>
      <c r="C251" s="9" t="s">
        <v>126</v>
      </c>
      <c r="D251" s="9" t="s">
        <v>65</v>
      </c>
      <c r="E251" s="1" t="s">
        <v>66</v>
      </c>
      <c r="F251" s="2">
        <v>0</v>
      </c>
      <c r="G251" s="2">
        <v>0</v>
      </c>
      <c r="H251" s="2">
        <v>64</v>
      </c>
    </row>
    <row r="252" spans="1:8" ht="12.75">
      <c r="A252" s="9">
        <v>6689</v>
      </c>
      <c r="B252" s="9" t="s">
        <v>337</v>
      </c>
      <c r="C252" s="9" t="s">
        <v>136</v>
      </c>
      <c r="D252" s="9" t="s">
        <v>73</v>
      </c>
      <c r="E252" s="1" t="s">
        <v>74</v>
      </c>
      <c r="F252" s="2">
        <v>0</v>
      </c>
      <c r="G252" s="2">
        <v>0</v>
      </c>
      <c r="H252" s="2">
        <v>62</v>
      </c>
    </row>
    <row r="253" spans="1:8" ht="12.75">
      <c r="A253" s="1">
        <v>6717</v>
      </c>
      <c r="B253" s="1" t="s">
        <v>338</v>
      </c>
      <c r="C253" s="1" t="s">
        <v>45</v>
      </c>
      <c r="D253" s="1" t="s">
        <v>317</v>
      </c>
      <c r="E253" s="1" t="s">
        <v>318</v>
      </c>
      <c r="F253" s="2">
        <v>0</v>
      </c>
      <c r="G253" s="2">
        <v>0</v>
      </c>
      <c r="H253" s="2">
        <v>62</v>
      </c>
    </row>
    <row r="254" spans="1:8" ht="12.75">
      <c r="A254" s="9">
        <v>6786</v>
      </c>
      <c r="B254" s="9" t="s">
        <v>339</v>
      </c>
      <c r="C254" s="9" t="s">
        <v>8</v>
      </c>
      <c r="D254" s="9" t="s">
        <v>17</v>
      </c>
      <c r="E254" s="1" t="s">
        <v>18</v>
      </c>
      <c r="F254" s="2">
        <v>0</v>
      </c>
      <c r="G254" s="2">
        <v>0</v>
      </c>
      <c r="H254" s="2">
        <v>61</v>
      </c>
    </row>
    <row r="255" spans="1:8" ht="12.75">
      <c r="A255" s="9">
        <v>6244</v>
      </c>
      <c r="B255" s="9" t="s">
        <v>340</v>
      </c>
      <c r="C255" s="9" t="s">
        <v>136</v>
      </c>
      <c r="D255" s="9" t="s">
        <v>65</v>
      </c>
      <c r="E255" s="1" t="s">
        <v>66</v>
      </c>
      <c r="F255" s="2">
        <v>0</v>
      </c>
      <c r="G255" s="2">
        <v>0</v>
      </c>
      <c r="H255" s="2">
        <v>59</v>
      </c>
    </row>
    <row r="256" spans="1:8" ht="12.75">
      <c r="A256" s="1">
        <v>6569</v>
      </c>
      <c r="B256" s="1" t="s">
        <v>341</v>
      </c>
      <c r="C256" s="1" t="s">
        <v>126</v>
      </c>
      <c r="D256" s="1" t="s">
        <v>93</v>
      </c>
      <c r="E256" s="1" t="s">
        <v>94</v>
      </c>
      <c r="F256" s="2">
        <v>0</v>
      </c>
      <c r="G256" s="2">
        <v>0</v>
      </c>
      <c r="H256" s="2">
        <v>58</v>
      </c>
    </row>
    <row r="257" spans="1:8" ht="12.75">
      <c r="A257" s="1">
        <v>6478</v>
      </c>
      <c r="B257" s="1" t="s">
        <v>342</v>
      </c>
      <c r="C257" s="1" t="s">
        <v>142</v>
      </c>
      <c r="D257" s="1" t="s">
        <v>79</v>
      </c>
      <c r="E257" s="1" t="s">
        <v>80</v>
      </c>
      <c r="F257" s="2">
        <v>0</v>
      </c>
      <c r="G257" s="2">
        <v>0</v>
      </c>
      <c r="H257" s="2">
        <v>57.5</v>
      </c>
    </row>
    <row r="258" spans="1:8" ht="13.5">
      <c r="A258" s="7">
        <v>6114</v>
      </c>
      <c r="B258" s="7" t="s">
        <v>343</v>
      </c>
      <c r="C258" s="7" t="s">
        <v>126</v>
      </c>
      <c r="D258" s="7" t="s">
        <v>88</v>
      </c>
      <c r="E258" s="1" t="s">
        <v>89</v>
      </c>
      <c r="F258" s="2">
        <v>0</v>
      </c>
      <c r="G258" s="2">
        <v>0</v>
      </c>
      <c r="H258" s="2">
        <v>56</v>
      </c>
    </row>
    <row r="259" spans="1:8" ht="12.75">
      <c r="A259" s="1">
        <v>5585</v>
      </c>
      <c r="B259" s="1" t="s">
        <v>344</v>
      </c>
      <c r="C259" s="1" t="s">
        <v>126</v>
      </c>
      <c r="D259" s="1" t="s">
        <v>24</v>
      </c>
      <c r="E259" s="1" t="s">
        <v>25</v>
      </c>
      <c r="F259" s="2">
        <v>0</v>
      </c>
      <c r="G259" s="2">
        <v>0</v>
      </c>
      <c r="H259" s="2">
        <v>52</v>
      </c>
    </row>
    <row r="260" spans="1:8" ht="12.75">
      <c r="A260" s="9">
        <v>6644</v>
      </c>
      <c r="B260" s="9" t="s">
        <v>345</v>
      </c>
      <c r="C260" s="9" t="s">
        <v>45</v>
      </c>
      <c r="D260" s="9" t="s">
        <v>62</v>
      </c>
      <c r="E260" s="1" t="s">
        <v>63</v>
      </c>
      <c r="F260" s="2">
        <v>0</v>
      </c>
      <c r="G260" s="2">
        <v>0</v>
      </c>
      <c r="H260" s="2">
        <v>50</v>
      </c>
    </row>
    <row r="261" spans="1:8" ht="12.75">
      <c r="A261" s="9">
        <v>6730</v>
      </c>
      <c r="B261" s="9" t="s">
        <v>346</v>
      </c>
      <c r="C261" s="9" t="s">
        <v>8</v>
      </c>
      <c r="D261" s="9" t="s">
        <v>65</v>
      </c>
      <c r="E261" s="1" t="s">
        <v>66</v>
      </c>
      <c r="F261" s="2">
        <v>0</v>
      </c>
      <c r="G261" s="2">
        <v>0</v>
      </c>
      <c r="H261" s="2">
        <v>45</v>
      </c>
    </row>
    <row r="262" spans="1:8" ht="12.75">
      <c r="A262" s="9">
        <v>6247</v>
      </c>
      <c r="B262" s="9" t="s">
        <v>347</v>
      </c>
      <c r="C262" s="9" t="s">
        <v>142</v>
      </c>
      <c r="D262" s="9" t="s">
        <v>65</v>
      </c>
      <c r="E262" s="1" t="s">
        <v>66</v>
      </c>
      <c r="F262" s="2">
        <v>0</v>
      </c>
      <c r="G262" s="2">
        <v>0</v>
      </c>
      <c r="H262" s="2">
        <v>44</v>
      </c>
    </row>
    <row r="263" spans="1:8" ht="12.75">
      <c r="A263" s="1">
        <v>6506</v>
      </c>
      <c r="B263" s="1" t="s">
        <v>348</v>
      </c>
      <c r="C263" s="1" t="s">
        <v>142</v>
      </c>
      <c r="D263" s="1" t="s">
        <v>245</v>
      </c>
      <c r="E263" s="1" t="s">
        <v>246</v>
      </c>
      <c r="F263" s="2">
        <v>0</v>
      </c>
      <c r="G263" s="2">
        <v>0</v>
      </c>
      <c r="H263" s="2">
        <v>43</v>
      </c>
    </row>
    <row r="264" spans="1:8" ht="12.75">
      <c r="A264" s="1">
        <v>5673</v>
      </c>
      <c r="B264" s="1" t="s">
        <v>349</v>
      </c>
      <c r="C264" s="1" t="s">
        <v>136</v>
      </c>
      <c r="D264" s="1" t="s">
        <v>13</v>
      </c>
      <c r="E264" s="1" t="s">
        <v>14</v>
      </c>
      <c r="F264" s="2">
        <v>0</v>
      </c>
      <c r="G264" s="2">
        <v>0</v>
      </c>
      <c r="H264" s="2">
        <v>41</v>
      </c>
    </row>
    <row r="265" spans="1:8" ht="12.75">
      <c r="A265" s="9">
        <v>6643</v>
      </c>
      <c r="B265" s="9" t="s">
        <v>350</v>
      </c>
      <c r="C265" s="9" t="s">
        <v>45</v>
      </c>
      <c r="D265" s="9" t="s">
        <v>62</v>
      </c>
      <c r="E265" s="1" t="s">
        <v>63</v>
      </c>
      <c r="F265" s="2">
        <v>0</v>
      </c>
      <c r="G265" s="2">
        <v>0</v>
      </c>
      <c r="H265" s="2">
        <v>39</v>
      </c>
    </row>
    <row r="266" spans="1:8" ht="12.75">
      <c r="A266" s="9">
        <v>6731</v>
      </c>
      <c r="B266" s="9" t="s">
        <v>351</v>
      </c>
      <c r="C266" s="9" t="s">
        <v>136</v>
      </c>
      <c r="D266" s="9" t="s">
        <v>65</v>
      </c>
      <c r="E266" s="1" t="s">
        <v>66</v>
      </c>
      <c r="F266" s="2">
        <v>0</v>
      </c>
      <c r="G266" s="2">
        <v>0</v>
      </c>
      <c r="H266" s="2">
        <v>38</v>
      </c>
    </row>
    <row r="267" spans="1:8" ht="13.5">
      <c r="A267" s="7">
        <v>6384</v>
      </c>
      <c r="B267" s="7" t="s">
        <v>352</v>
      </c>
      <c r="C267" s="7" t="s">
        <v>136</v>
      </c>
      <c r="D267" s="7" t="s">
        <v>17</v>
      </c>
      <c r="E267" s="1" t="s">
        <v>18</v>
      </c>
      <c r="F267" s="2">
        <v>0</v>
      </c>
      <c r="G267" s="2">
        <v>0</v>
      </c>
      <c r="H267" s="2">
        <v>37.5</v>
      </c>
    </row>
    <row r="268" spans="1:8" ht="12.75">
      <c r="A268" s="9">
        <v>6243</v>
      </c>
      <c r="B268" s="9" t="s">
        <v>353</v>
      </c>
      <c r="C268" s="9" t="s">
        <v>142</v>
      </c>
      <c r="D268" s="9" t="s">
        <v>65</v>
      </c>
      <c r="E268" s="1" t="s">
        <v>66</v>
      </c>
      <c r="F268" s="2">
        <v>0</v>
      </c>
      <c r="G268" s="2">
        <v>0</v>
      </c>
      <c r="H268" s="2">
        <v>37</v>
      </c>
    </row>
    <row r="269" spans="1:8" ht="12.75">
      <c r="A269" s="9">
        <v>6732</v>
      </c>
      <c r="B269" s="9" t="s">
        <v>354</v>
      </c>
      <c r="C269" s="9" t="s">
        <v>142</v>
      </c>
      <c r="D269" s="9" t="s">
        <v>65</v>
      </c>
      <c r="E269" s="1" t="s">
        <v>66</v>
      </c>
      <c r="F269" s="2">
        <v>0</v>
      </c>
      <c r="G269" s="2">
        <v>0</v>
      </c>
      <c r="H269" s="2">
        <v>35</v>
      </c>
    </row>
    <row r="270" spans="1:8" ht="12.75">
      <c r="A270" s="9">
        <v>6468</v>
      </c>
      <c r="B270" s="9" t="s">
        <v>355</v>
      </c>
      <c r="C270" s="9" t="s">
        <v>8</v>
      </c>
      <c r="D270" s="9" t="s">
        <v>17</v>
      </c>
      <c r="E270" s="1" t="s">
        <v>18</v>
      </c>
      <c r="F270" s="2">
        <v>0</v>
      </c>
      <c r="G270" s="2">
        <v>0</v>
      </c>
      <c r="H270" s="2">
        <v>31</v>
      </c>
    </row>
    <row r="271" spans="1:8" ht="12.75">
      <c r="A271" s="9">
        <v>6749</v>
      </c>
      <c r="B271" s="9" t="s">
        <v>356</v>
      </c>
      <c r="C271" s="9" t="s">
        <v>8</v>
      </c>
      <c r="D271" s="9" t="s">
        <v>70</v>
      </c>
      <c r="E271" s="1" t="s">
        <v>71</v>
      </c>
      <c r="F271" s="2">
        <v>0</v>
      </c>
      <c r="G271" s="2">
        <v>0</v>
      </c>
      <c r="H271" s="2">
        <v>30</v>
      </c>
    </row>
    <row r="272" spans="1:8" ht="13.5">
      <c r="A272" s="7">
        <v>6363</v>
      </c>
      <c r="B272" s="7" t="s">
        <v>357</v>
      </c>
      <c r="C272" s="7" t="s">
        <v>8</v>
      </c>
      <c r="D272" s="7" t="s">
        <v>122</v>
      </c>
      <c r="E272" s="1" t="s">
        <v>123</v>
      </c>
      <c r="F272" s="2">
        <v>0</v>
      </c>
      <c r="G272" s="2">
        <v>0</v>
      </c>
      <c r="H272" s="2">
        <v>29</v>
      </c>
    </row>
    <row r="273" spans="1:8" ht="12.75">
      <c r="A273" s="9">
        <v>6784</v>
      </c>
      <c r="B273" s="9" t="s">
        <v>358</v>
      </c>
      <c r="C273" s="9" t="s">
        <v>136</v>
      </c>
      <c r="D273" s="9" t="s">
        <v>317</v>
      </c>
      <c r="E273" s="1" t="s">
        <v>318</v>
      </c>
      <c r="F273" s="2">
        <v>0</v>
      </c>
      <c r="G273" s="2">
        <v>0</v>
      </c>
      <c r="H273" s="2">
        <v>29</v>
      </c>
    </row>
    <row r="274" spans="1:8" ht="13.5">
      <c r="A274" s="7">
        <v>6058</v>
      </c>
      <c r="B274" s="7" t="s">
        <v>359</v>
      </c>
      <c r="C274" s="7" t="s">
        <v>45</v>
      </c>
      <c r="D274" s="7" t="s">
        <v>53</v>
      </c>
      <c r="E274" s="1" t="s">
        <v>54</v>
      </c>
      <c r="F274" s="2">
        <v>0</v>
      </c>
      <c r="G274" s="2">
        <v>0</v>
      </c>
      <c r="H274" s="2">
        <v>29</v>
      </c>
    </row>
    <row r="275" spans="1:8" ht="12.75">
      <c r="A275" s="1">
        <v>5677</v>
      </c>
      <c r="B275" s="1" t="s">
        <v>360</v>
      </c>
      <c r="C275" s="1" t="s">
        <v>126</v>
      </c>
      <c r="D275" s="1" t="s">
        <v>13</v>
      </c>
      <c r="E275" s="1" t="s">
        <v>14</v>
      </c>
      <c r="F275" s="2">
        <v>0</v>
      </c>
      <c r="G275" s="2">
        <v>0</v>
      </c>
      <c r="H275" s="2">
        <v>28.5</v>
      </c>
    </row>
    <row r="276" spans="1:8" ht="13.5">
      <c r="A276" s="7">
        <v>5184</v>
      </c>
      <c r="B276" s="7" t="s">
        <v>361</v>
      </c>
      <c r="C276" s="7" t="s">
        <v>136</v>
      </c>
      <c r="D276" s="7" t="s">
        <v>53</v>
      </c>
      <c r="E276" s="1" t="s">
        <v>54</v>
      </c>
      <c r="F276" s="2">
        <v>0</v>
      </c>
      <c r="G276" s="2">
        <v>0</v>
      </c>
      <c r="H276" s="2">
        <v>28</v>
      </c>
    </row>
    <row r="277" spans="1:8" ht="12.75">
      <c r="A277" s="1">
        <v>6719</v>
      </c>
      <c r="B277" s="1" t="s">
        <v>362</v>
      </c>
      <c r="C277" s="1" t="s">
        <v>8</v>
      </c>
      <c r="D277" s="1" t="s">
        <v>317</v>
      </c>
      <c r="E277" s="1" t="s">
        <v>318</v>
      </c>
      <c r="F277" s="2">
        <v>0</v>
      </c>
      <c r="G277" s="2">
        <v>0</v>
      </c>
      <c r="H277" s="2">
        <v>27</v>
      </c>
    </row>
    <row r="278" spans="1:8" ht="12.75">
      <c r="A278" s="9">
        <v>5470</v>
      </c>
      <c r="B278" s="9" t="s">
        <v>363</v>
      </c>
      <c r="C278" s="9" t="s">
        <v>45</v>
      </c>
      <c r="D278" s="9" t="s">
        <v>13</v>
      </c>
      <c r="E278" s="1" t="s">
        <v>14</v>
      </c>
      <c r="F278" s="2">
        <v>0</v>
      </c>
      <c r="G278" s="2">
        <v>0</v>
      </c>
      <c r="H278" s="2">
        <v>25</v>
      </c>
    </row>
    <row r="279" spans="1:8" ht="13.5">
      <c r="A279" s="7">
        <v>5729</v>
      </c>
      <c r="B279" s="7" t="s">
        <v>364</v>
      </c>
      <c r="C279" s="7" t="s">
        <v>126</v>
      </c>
      <c r="D279" s="7" t="s">
        <v>79</v>
      </c>
      <c r="E279" s="1" t="s">
        <v>80</v>
      </c>
      <c r="F279" s="2">
        <v>0</v>
      </c>
      <c r="G279" s="2">
        <v>0</v>
      </c>
      <c r="H279" s="2">
        <v>24</v>
      </c>
    </row>
    <row r="280" spans="1:8" ht="13.5">
      <c r="A280" s="7">
        <v>5229</v>
      </c>
      <c r="B280" s="7" t="s">
        <v>365</v>
      </c>
      <c r="C280" s="7" t="s">
        <v>142</v>
      </c>
      <c r="D280" s="7" t="s">
        <v>79</v>
      </c>
      <c r="E280" s="1" t="s">
        <v>80</v>
      </c>
      <c r="F280" s="2">
        <v>0</v>
      </c>
      <c r="G280" s="2">
        <v>0</v>
      </c>
      <c r="H280" s="2">
        <v>23</v>
      </c>
    </row>
    <row r="281" spans="1:8" ht="12.75">
      <c r="A281" s="9">
        <v>6785</v>
      </c>
      <c r="B281" s="9" t="s">
        <v>366</v>
      </c>
      <c r="C281" s="9" t="s">
        <v>45</v>
      </c>
      <c r="D281" s="9" t="s">
        <v>317</v>
      </c>
      <c r="E281" s="1" t="s">
        <v>318</v>
      </c>
      <c r="F281" s="2">
        <v>0</v>
      </c>
      <c r="G281" s="2">
        <v>0</v>
      </c>
      <c r="H281" s="2">
        <v>10</v>
      </c>
    </row>
    <row r="282" spans="1:8" ht="12.75">
      <c r="A282" s="1">
        <v>6470</v>
      </c>
      <c r="B282" s="1" t="s">
        <v>367</v>
      </c>
      <c r="C282" s="1" t="s">
        <v>45</v>
      </c>
      <c r="D282" s="1" t="s">
        <v>17</v>
      </c>
      <c r="E282" s="1" t="s">
        <v>18</v>
      </c>
      <c r="F282" s="2">
        <v>0</v>
      </c>
      <c r="G282" s="2">
        <v>0</v>
      </c>
      <c r="H282" s="2">
        <v>0</v>
      </c>
    </row>
    <row r="283" spans="1:8" ht="12.75">
      <c r="A283" s="1">
        <v>6720</v>
      </c>
      <c r="B283" s="1" t="s">
        <v>368</v>
      </c>
      <c r="C283" s="1" t="s">
        <v>126</v>
      </c>
      <c r="D283" s="1" t="s">
        <v>317</v>
      </c>
      <c r="E283" s="1" t="s">
        <v>318</v>
      </c>
      <c r="F283" s="2">
        <v>0</v>
      </c>
      <c r="G283" s="2">
        <v>0</v>
      </c>
      <c r="H283" s="2">
        <v>0</v>
      </c>
    </row>
    <row r="284" spans="1:8" ht="13.5">
      <c r="A284" s="7">
        <v>6038</v>
      </c>
      <c r="B284" s="7" t="s">
        <v>369</v>
      </c>
      <c r="C284" s="7" t="s">
        <v>45</v>
      </c>
      <c r="D284" s="7" t="s">
        <v>27</v>
      </c>
      <c r="E284" s="1" t="s">
        <v>28</v>
      </c>
      <c r="F284" s="2">
        <v>0</v>
      </c>
      <c r="G284" s="2">
        <v>0</v>
      </c>
      <c r="H284" s="2">
        <v>-21</v>
      </c>
    </row>
    <row r="285" spans="1:8" ht="12.75">
      <c r="A285" s="9">
        <v>4096</v>
      </c>
      <c r="B285" s="9" t="s">
        <v>370</v>
      </c>
      <c r="C285" s="9" t="s">
        <v>8</v>
      </c>
      <c r="D285" s="9" t="s">
        <v>245</v>
      </c>
      <c r="E285" s="1" t="s">
        <v>246</v>
      </c>
      <c r="F285" s="2">
        <v>0</v>
      </c>
      <c r="G285" s="2">
        <v>0</v>
      </c>
      <c r="H285" s="2">
        <v>-24</v>
      </c>
    </row>
    <row r="286" spans="1:8" ht="13.5">
      <c r="A286" s="7">
        <v>5349</v>
      </c>
      <c r="B286" s="7" t="s">
        <v>371</v>
      </c>
      <c r="C286" s="7" t="s">
        <v>45</v>
      </c>
      <c r="D286" s="7" t="s">
        <v>27</v>
      </c>
      <c r="E286" s="1" t="s">
        <v>28</v>
      </c>
      <c r="F286" s="2">
        <v>0</v>
      </c>
      <c r="G286" s="2">
        <v>0</v>
      </c>
      <c r="H286" s="2">
        <v>-68</v>
      </c>
    </row>
    <row r="287" spans="1:8" ht="12.75">
      <c r="A287" s="9"/>
      <c r="B287" s="9"/>
      <c r="C287" s="9"/>
      <c r="D287" s="9"/>
      <c r="E287" s="9"/>
      <c r="F287" s="11"/>
      <c r="G287" s="11"/>
      <c r="H287" s="11"/>
    </row>
    <row r="288" spans="1:8" ht="12.75">
      <c r="A288" s="9"/>
      <c r="B288" s="9"/>
      <c r="C288" s="9"/>
      <c r="D288" s="9"/>
      <c r="E288" s="9"/>
      <c r="F288" s="11"/>
      <c r="G288" s="11"/>
      <c r="H288" s="11"/>
    </row>
    <row r="309" spans="1:4" ht="12.75">
      <c r="A309" s="9"/>
      <c r="B309" s="9"/>
      <c r="C309" s="9"/>
      <c r="D309" s="9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0"/>
  <sheetViews>
    <sheetView showGridLines="0" zoomScalePageLayoutView="0" workbookViewId="0" topLeftCell="A1">
      <selection activeCell="J24" sqref="J24"/>
    </sheetView>
  </sheetViews>
  <sheetFormatPr defaultColWidth="11.421875" defaultRowHeight="12.75"/>
  <cols>
    <col min="1" max="1" width="1.421875" style="15" bestFit="1" customWidth="1"/>
    <col min="2" max="2" width="22.28125" style="15" customWidth="1"/>
    <col min="3" max="4" width="18.421875" style="15" customWidth="1"/>
    <col min="5" max="5" width="17.421875" style="15" customWidth="1"/>
    <col min="6" max="6" width="11.421875" style="19" customWidth="1"/>
    <col min="7" max="16384" width="11.421875" style="15" customWidth="1"/>
  </cols>
  <sheetData>
    <row r="2" ht="10.5">
      <c r="C2" s="26" t="s">
        <v>374</v>
      </c>
    </row>
    <row r="7" spans="1:2" ht="10.5">
      <c r="A7" s="15">
        <v>1</v>
      </c>
      <c r="B7" s="23" t="e">
        <f>VLOOKUP(A7,GRUP_B,2,0)</f>
        <v>#REF!</v>
      </c>
    </row>
    <row r="8" spans="2:3" ht="10.5">
      <c r="B8" s="21" t="s">
        <v>376</v>
      </c>
      <c r="C8" s="14"/>
    </row>
    <row r="9" spans="1:3" ht="10.5">
      <c r="A9" s="15">
        <v>8</v>
      </c>
      <c r="B9" s="24" t="e">
        <f>VLOOKUP(A9,GRUP_B,2,0)</f>
        <v>#REF!</v>
      </c>
      <c r="C9" s="16"/>
    </row>
    <row r="10" spans="3:4" ht="10.5">
      <c r="C10" s="21" t="s">
        <v>380</v>
      </c>
      <c r="D10" s="14"/>
    </row>
    <row r="11" spans="1:4" ht="10.5">
      <c r="A11" s="15">
        <v>5</v>
      </c>
      <c r="B11" s="23" t="e">
        <f>VLOOKUP(A11,GRUP_B,2,0)</f>
        <v>#REF!</v>
      </c>
      <c r="C11" s="16"/>
      <c r="D11" s="16"/>
    </row>
    <row r="12" spans="2:4" ht="10.5">
      <c r="B12" s="21" t="s">
        <v>377</v>
      </c>
      <c r="C12" s="17"/>
      <c r="D12" s="16"/>
    </row>
    <row r="13" spans="1:4" ht="10.5">
      <c r="A13" s="15">
        <v>4</v>
      </c>
      <c r="B13" s="24" t="e">
        <f>VLOOKUP(A13,GRUP_B,2,0)</f>
        <v>#REF!</v>
      </c>
      <c r="D13" s="16"/>
    </row>
    <row r="14" spans="4:6" ht="11.25" thickBot="1">
      <c r="D14" s="16"/>
      <c r="E14" s="18"/>
      <c r="F14" s="19" t="s">
        <v>384</v>
      </c>
    </row>
    <row r="15" spans="1:4" ht="11.25" thickTop="1">
      <c r="A15" s="15">
        <v>3</v>
      </c>
      <c r="B15" s="23" t="e">
        <f>VLOOKUP(A15,GRUP_B,2,0)</f>
        <v>#REF!</v>
      </c>
      <c r="D15" s="16"/>
    </row>
    <row r="16" spans="2:4" ht="10.5">
      <c r="B16" s="21" t="s">
        <v>378</v>
      </c>
      <c r="C16" s="14"/>
      <c r="D16" s="16"/>
    </row>
    <row r="17" spans="1:4" ht="10.5">
      <c r="A17" s="15">
        <v>6</v>
      </c>
      <c r="B17" s="25" t="e">
        <f>VLOOKUP(A17,GRUP_B,2,0)</f>
        <v>#REF!</v>
      </c>
      <c r="C17" s="16"/>
      <c r="D17" s="16"/>
    </row>
    <row r="18" spans="3:4" ht="10.5">
      <c r="C18" s="21" t="s">
        <v>381</v>
      </c>
      <c r="D18" s="17"/>
    </row>
    <row r="19" spans="1:3" ht="10.5">
      <c r="A19" s="15">
        <v>7</v>
      </c>
      <c r="B19" s="23" t="e">
        <f>VLOOKUP(A19,GRUP_B,2,0)</f>
        <v>#REF!</v>
      </c>
      <c r="C19" s="16"/>
    </row>
    <row r="20" spans="2:6" ht="11.25" thickBot="1">
      <c r="B20" s="21" t="s">
        <v>379</v>
      </c>
      <c r="C20" s="17"/>
      <c r="E20" s="20"/>
      <c r="F20" s="19" t="s">
        <v>385</v>
      </c>
    </row>
    <row r="21" spans="1:2" ht="11.25" thickTop="1">
      <c r="A21" s="15">
        <v>2</v>
      </c>
      <c r="B21" s="25" t="e">
        <f>VLOOKUP(A21,GRUP_B,2,0)</f>
        <v>#REF!</v>
      </c>
    </row>
    <row r="23" spans="3:4" ht="10.5">
      <c r="C23" s="22" t="s">
        <v>382</v>
      </c>
      <c r="D23" s="14"/>
    </row>
    <row r="24" spans="3:6" ht="11.25" thickBot="1">
      <c r="C24" s="22"/>
      <c r="D24" s="16"/>
      <c r="E24" s="18"/>
      <c r="F24" s="19" t="s">
        <v>386</v>
      </c>
    </row>
    <row r="25" spans="3:4" ht="11.25" thickTop="1">
      <c r="C25" s="22"/>
      <c r="D25" s="16"/>
    </row>
    <row r="26" spans="3:4" ht="10.5">
      <c r="C26" s="22" t="s">
        <v>383</v>
      </c>
      <c r="D26" s="17"/>
    </row>
    <row r="28" spans="5:6" ht="11.25" thickBot="1">
      <c r="E28" s="20"/>
      <c r="F28" s="19" t="s">
        <v>387</v>
      </c>
    </row>
    <row r="29" ht="11.25" thickTop="1"/>
    <row r="30" spans="2:3" ht="10.5">
      <c r="B30" s="22" t="s">
        <v>388</v>
      </c>
      <c r="C30" s="14"/>
    </row>
    <row r="31" spans="2:3" ht="10.5">
      <c r="B31" s="22"/>
      <c r="C31" s="16"/>
    </row>
    <row r="32" spans="2:4" ht="10.5">
      <c r="B32" s="22"/>
      <c r="C32" s="21" t="s">
        <v>392</v>
      </c>
      <c r="D32" s="14"/>
    </row>
    <row r="33" spans="2:4" ht="10.5">
      <c r="B33" s="22"/>
      <c r="C33" s="16"/>
      <c r="D33" s="16"/>
    </row>
    <row r="34" spans="2:4" ht="10.5">
      <c r="B34" s="22" t="s">
        <v>389</v>
      </c>
      <c r="C34" s="17"/>
      <c r="D34" s="16"/>
    </row>
    <row r="35" spans="2:4" ht="10.5">
      <c r="B35" s="22"/>
      <c r="D35" s="16"/>
    </row>
    <row r="36" spans="2:6" ht="11.25" thickBot="1">
      <c r="B36" s="22"/>
      <c r="D36" s="16"/>
      <c r="E36" s="18"/>
      <c r="F36" s="19" t="s">
        <v>396</v>
      </c>
    </row>
    <row r="37" spans="2:4" ht="11.25" thickTop="1">
      <c r="B37" s="22"/>
      <c r="D37" s="16"/>
    </row>
    <row r="38" spans="2:4" ht="10.5">
      <c r="B38" s="22" t="s">
        <v>390</v>
      </c>
      <c r="C38" s="14"/>
      <c r="D38" s="16"/>
    </row>
    <row r="39" spans="2:4" ht="10.5">
      <c r="B39" s="22"/>
      <c r="C39" s="16"/>
      <c r="D39" s="16"/>
    </row>
    <row r="40" spans="2:4" ht="10.5">
      <c r="B40" s="22"/>
      <c r="C40" s="21" t="s">
        <v>393</v>
      </c>
      <c r="D40" s="17"/>
    </row>
    <row r="41" spans="2:3" ht="10.5">
      <c r="B41" s="22"/>
      <c r="C41" s="16"/>
    </row>
    <row r="42" spans="2:6" ht="11.25" thickBot="1">
      <c r="B42" s="22" t="s">
        <v>391</v>
      </c>
      <c r="C42" s="17"/>
      <c r="E42" s="20"/>
      <c r="F42" s="19" t="s">
        <v>397</v>
      </c>
    </row>
    <row r="43" ht="11.25" thickTop="1"/>
    <row r="44" ht="10.5">
      <c r="C44" s="22"/>
    </row>
    <row r="45" spans="3:4" ht="10.5">
      <c r="C45" s="22" t="s">
        <v>394</v>
      </c>
      <c r="D45" s="14"/>
    </row>
    <row r="46" spans="3:6" ht="11.25" thickBot="1">
      <c r="C46" s="22"/>
      <c r="D46" s="16"/>
      <c r="E46" s="18"/>
      <c r="F46" s="19" t="s">
        <v>398</v>
      </c>
    </row>
    <row r="47" spans="3:4" ht="11.25" thickTop="1">
      <c r="C47" s="22"/>
      <c r="D47" s="16"/>
    </row>
    <row r="48" spans="3:4" ht="10.5">
      <c r="C48" s="22" t="s">
        <v>395</v>
      </c>
      <c r="D48" s="17"/>
    </row>
    <row r="50" spans="5:6" ht="11.25" thickBot="1">
      <c r="E50" s="20"/>
      <c r="F50" s="19" t="s">
        <v>399</v>
      </c>
    </row>
    <row r="51" ht="11.25" thickTop="1"/>
  </sheetData>
  <sheetProtection/>
  <printOptions/>
  <pageMargins left="0.32" right="0.2" top="1" bottom="1" header="0" footer="0"/>
  <pageSetup horizontalDpi="1200" verticalDpi="1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18"/>
  <sheetViews>
    <sheetView showGridLines="0" zoomScalePageLayoutView="0" workbookViewId="0" topLeftCell="A1">
      <selection activeCell="J24" sqref="J24"/>
    </sheetView>
  </sheetViews>
  <sheetFormatPr defaultColWidth="11.421875" defaultRowHeight="12.75"/>
  <cols>
    <col min="1" max="1" width="5.140625" style="15" customWidth="1"/>
    <col min="2" max="2" width="3.7109375" style="15" bestFit="1" customWidth="1"/>
    <col min="3" max="4" width="4.28125" style="15" bestFit="1" customWidth="1"/>
    <col min="5" max="5" width="4.7109375" style="15" customWidth="1"/>
    <col min="6" max="6" width="1.421875" style="15" bestFit="1" customWidth="1"/>
    <col min="7" max="7" width="1.7109375" style="15" bestFit="1" customWidth="1"/>
    <col min="8" max="8" width="21.421875" style="15" bestFit="1" customWidth="1"/>
    <col min="9" max="9" width="3.7109375" style="15" bestFit="1" customWidth="1"/>
    <col min="10" max="14" width="6.421875" style="15" customWidth="1"/>
    <col min="15" max="15" width="3.421875" style="15" bestFit="1" customWidth="1"/>
    <col min="16" max="16" width="4.00390625" style="15" bestFit="1" customWidth="1"/>
    <col min="17" max="16384" width="11.421875" style="15" customWidth="1"/>
  </cols>
  <sheetData>
    <row r="2" ht="10.5">
      <c r="H2" s="27" t="s">
        <v>375</v>
      </c>
    </row>
    <row r="8" spans="2:16" ht="12.75">
      <c r="B8" s="28" t="s">
        <v>417</v>
      </c>
      <c r="C8" s="29" t="s">
        <v>400</v>
      </c>
      <c r="D8" s="30" t="s">
        <v>414</v>
      </c>
      <c r="E8" s="13"/>
      <c r="F8" s="31"/>
      <c r="G8" s="176" t="s">
        <v>418</v>
      </c>
      <c r="H8" s="177"/>
      <c r="I8" s="178"/>
      <c r="J8" s="32">
        <v>1</v>
      </c>
      <c r="K8" s="33">
        <v>2</v>
      </c>
      <c r="L8" s="33">
        <v>3</v>
      </c>
      <c r="M8" s="33">
        <v>4</v>
      </c>
      <c r="N8" s="33">
        <v>5</v>
      </c>
      <c r="O8" s="34" t="s">
        <v>401</v>
      </c>
      <c r="P8" s="35" t="s">
        <v>402</v>
      </c>
    </row>
    <row r="9" spans="2:16" ht="12.75">
      <c r="B9" s="36" t="s">
        <v>403</v>
      </c>
      <c r="C9" s="37">
        <v>0.4166666666666667</v>
      </c>
      <c r="D9" s="38" t="s">
        <v>415</v>
      </c>
      <c r="E9" s="13"/>
      <c r="F9" s="162">
        <v>1</v>
      </c>
      <c r="G9" s="162" t="s">
        <v>404</v>
      </c>
      <c r="H9" s="164" t="e">
        <f>sorteig!#REF!</f>
        <v>#REF!</v>
      </c>
      <c r="I9" s="166"/>
      <c r="J9" s="154"/>
      <c r="K9" s="39"/>
      <c r="L9" s="40"/>
      <c r="M9" s="40"/>
      <c r="N9" s="39"/>
      <c r="O9" s="147"/>
      <c r="P9" s="149"/>
    </row>
    <row r="10" spans="2:16" ht="10.5">
      <c r="B10" s="36" t="s">
        <v>406</v>
      </c>
      <c r="C10" s="37">
        <v>0.4166666666666667</v>
      </c>
      <c r="D10" s="38" t="s">
        <v>416</v>
      </c>
      <c r="E10" s="13"/>
      <c r="F10" s="168"/>
      <c r="G10" s="168"/>
      <c r="H10" s="169"/>
      <c r="I10" s="170"/>
      <c r="J10" s="155"/>
      <c r="K10" s="41"/>
      <c r="L10" s="42"/>
      <c r="M10" s="42"/>
      <c r="N10" s="41"/>
      <c r="O10" s="173"/>
      <c r="P10" s="153"/>
    </row>
    <row r="11" spans="2:16" ht="12.75">
      <c r="B11" s="36" t="s">
        <v>407</v>
      </c>
      <c r="C11" s="37">
        <v>0.4444444444444444</v>
      </c>
      <c r="D11" s="38" t="s">
        <v>415</v>
      </c>
      <c r="E11" s="13"/>
      <c r="F11" s="162">
        <v>2</v>
      </c>
      <c r="G11" s="162" t="s">
        <v>404</v>
      </c>
      <c r="H11" s="164" t="e">
        <f>sorteig!#REF!</f>
        <v>#REF!</v>
      </c>
      <c r="I11" s="166"/>
      <c r="J11" s="174"/>
      <c r="K11" s="154"/>
      <c r="L11" s="40"/>
      <c r="M11" s="40"/>
      <c r="N11" s="39"/>
      <c r="O11" s="151"/>
      <c r="P11" s="149"/>
    </row>
    <row r="12" spans="2:16" ht="10.5">
      <c r="B12" s="36" t="s">
        <v>405</v>
      </c>
      <c r="C12" s="37">
        <v>0.4444444444444444</v>
      </c>
      <c r="D12" s="38" t="s">
        <v>416</v>
      </c>
      <c r="E12" s="13"/>
      <c r="F12" s="168"/>
      <c r="G12" s="168"/>
      <c r="H12" s="169"/>
      <c r="I12" s="170"/>
      <c r="J12" s="175"/>
      <c r="K12" s="155"/>
      <c r="L12" s="42"/>
      <c r="M12" s="42"/>
      <c r="N12" s="41"/>
      <c r="O12" s="152"/>
      <c r="P12" s="153"/>
    </row>
    <row r="13" spans="2:16" ht="12.75">
      <c r="B13" s="36" t="s">
        <v>408</v>
      </c>
      <c r="C13" s="37">
        <v>0.47222222222222227</v>
      </c>
      <c r="D13" s="38" t="s">
        <v>415</v>
      </c>
      <c r="E13" s="13"/>
      <c r="F13" s="162">
        <v>3</v>
      </c>
      <c r="G13" s="162" t="s">
        <v>404</v>
      </c>
      <c r="H13" s="164" t="e">
        <f>sorteig!#REF!</f>
        <v>#REF!</v>
      </c>
      <c r="I13" s="166"/>
      <c r="J13" s="171"/>
      <c r="K13" s="171"/>
      <c r="L13" s="154"/>
      <c r="M13" s="40"/>
      <c r="N13" s="40"/>
      <c r="O13" s="151"/>
      <c r="P13" s="149"/>
    </row>
    <row r="14" spans="2:16" ht="10.5">
      <c r="B14" s="36" t="s">
        <v>409</v>
      </c>
      <c r="C14" s="37">
        <v>0.47222222222222227</v>
      </c>
      <c r="D14" s="38" t="s">
        <v>416</v>
      </c>
      <c r="E14" s="13"/>
      <c r="F14" s="168"/>
      <c r="G14" s="168"/>
      <c r="H14" s="169"/>
      <c r="I14" s="170"/>
      <c r="J14" s="172"/>
      <c r="K14" s="172"/>
      <c r="L14" s="155"/>
      <c r="M14" s="42"/>
      <c r="N14" s="42"/>
      <c r="O14" s="152"/>
      <c r="P14" s="153"/>
    </row>
    <row r="15" spans="2:16" ht="12.75">
      <c r="B15" s="36" t="s">
        <v>410</v>
      </c>
      <c r="C15" s="37">
        <v>0.5</v>
      </c>
      <c r="D15" s="38" t="s">
        <v>415</v>
      </c>
      <c r="E15" s="13"/>
      <c r="F15" s="162">
        <v>4</v>
      </c>
      <c r="G15" s="162" t="s">
        <v>404</v>
      </c>
      <c r="H15" s="164" t="e">
        <f>sorteig!#REF!</f>
        <v>#REF!</v>
      </c>
      <c r="I15" s="166"/>
      <c r="J15" s="171"/>
      <c r="K15" s="171"/>
      <c r="L15" s="171"/>
      <c r="M15" s="154"/>
      <c r="N15" s="40"/>
      <c r="O15" s="151"/>
      <c r="P15" s="149"/>
    </row>
    <row r="16" spans="2:16" ht="10.5">
      <c r="B16" s="36" t="s">
        <v>411</v>
      </c>
      <c r="C16" s="37">
        <v>0.5</v>
      </c>
      <c r="D16" s="38" t="s">
        <v>416</v>
      </c>
      <c r="E16" s="12"/>
      <c r="F16" s="168"/>
      <c r="G16" s="168"/>
      <c r="H16" s="169"/>
      <c r="I16" s="170"/>
      <c r="J16" s="172"/>
      <c r="K16" s="172"/>
      <c r="L16" s="172"/>
      <c r="M16" s="155"/>
      <c r="N16" s="42"/>
      <c r="O16" s="152"/>
      <c r="P16" s="153"/>
    </row>
    <row r="17" spans="2:16" ht="10.5">
      <c r="B17" s="36" t="s">
        <v>412</v>
      </c>
      <c r="C17" s="37">
        <v>0.5277777777777778</v>
      </c>
      <c r="D17" s="38" t="s">
        <v>415</v>
      </c>
      <c r="E17" s="12"/>
      <c r="F17" s="162">
        <v>5</v>
      </c>
      <c r="G17" s="162" t="s">
        <v>404</v>
      </c>
      <c r="H17" s="164" t="e">
        <f>sorteig!#REF!</f>
        <v>#REF!</v>
      </c>
      <c r="I17" s="166"/>
      <c r="J17" s="156"/>
      <c r="K17" s="158"/>
      <c r="L17" s="160"/>
      <c r="M17" s="160"/>
      <c r="N17" s="145"/>
      <c r="O17" s="147"/>
      <c r="P17" s="149"/>
    </row>
    <row r="18" spans="2:16" ht="10.5">
      <c r="B18" s="43" t="s">
        <v>413</v>
      </c>
      <c r="C18" s="44">
        <v>0.5277777777777778</v>
      </c>
      <c r="D18" s="45" t="s">
        <v>416</v>
      </c>
      <c r="E18" s="12"/>
      <c r="F18" s="163"/>
      <c r="G18" s="163"/>
      <c r="H18" s="165"/>
      <c r="I18" s="167"/>
      <c r="J18" s="157"/>
      <c r="K18" s="159"/>
      <c r="L18" s="161"/>
      <c r="M18" s="161"/>
      <c r="N18" s="146"/>
      <c r="O18" s="148"/>
      <c r="P18" s="150"/>
    </row>
  </sheetData>
  <sheetProtection/>
  <mergeCells count="46">
    <mergeCell ref="G8:I8"/>
    <mergeCell ref="F9:F10"/>
    <mergeCell ref="G9:G10"/>
    <mergeCell ref="H9:H10"/>
    <mergeCell ref="I9:I10"/>
    <mergeCell ref="J9:J10"/>
    <mergeCell ref="O9:O10"/>
    <mergeCell ref="P9:P10"/>
    <mergeCell ref="F11:F12"/>
    <mergeCell ref="G11:G12"/>
    <mergeCell ref="H11:H12"/>
    <mergeCell ref="I11:I12"/>
    <mergeCell ref="J11:J12"/>
    <mergeCell ref="K11:K12"/>
    <mergeCell ref="O11:O12"/>
    <mergeCell ref="P11:P12"/>
    <mergeCell ref="F13:F14"/>
    <mergeCell ref="G13:G14"/>
    <mergeCell ref="H13:H14"/>
    <mergeCell ref="I13:I14"/>
    <mergeCell ref="J13:J14"/>
    <mergeCell ref="K13:K14"/>
    <mergeCell ref="L13:L14"/>
    <mergeCell ref="O13:O14"/>
    <mergeCell ref="P13:P14"/>
    <mergeCell ref="F15:F16"/>
    <mergeCell ref="G15:G16"/>
    <mergeCell ref="H15:H16"/>
    <mergeCell ref="I15:I16"/>
    <mergeCell ref="J15:J16"/>
    <mergeCell ref="K15:K16"/>
    <mergeCell ref="L15:L16"/>
    <mergeCell ref="J17:J18"/>
    <mergeCell ref="K17:K18"/>
    <mergeCell ref="L17:L18"/>
    <mergeCell ref="M17:M18"/>
    <mergeCell ref="F17:F18"/>
    <mergeCell ref="G17:G18"/>
    <mergeCell ref="H17:H18"/>
    <mergeCell ref="I17:I18"/>
    <mergeCell ref="N17:N18"/>
    <mergeCell ref="O17:O18"/>
    <mergeCell ref="P17:P18"/>
    <mergeCell ref="O15:O16"/>
    <mergeCell ref="P15:P16"/>
    <mergeCell ref="M15:M16"/>
  </mergeCells>
  <printOptions/>
  <pageMargins left="0.32" right="0.2" top="1" bottom="1" header="0" footer="0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196"/>
  <sheetViews>
    <sheetView zoomScalePageLayoutView="0" workbookViewId="0" topLeftCell="A160">
      <selection activeCell="A151" sqref="A151:E191"/>
    </sheetView>
  </sheetViews>
  <sheetFormatPr defaultColWidth="11.421875" defaultRowHeight="12.75"/>
  <cols>
    <col min="1" max="1" width="5.8515625" style="12" bestFit="1" customWidth="1"/>
    <col min="2" max="2" width="32.8515625" style="12" bestFit="1" customWidth="1"/>
    <col min="3" max="3" width="5.8515625" style="12" bestFit="1" customWidth="1"/>
    <col min="4" max="4" width="30.421875" style="12" bestFit="1" customWidth="1"/>
    <col min="5" max="16384" width="11.57421875" style="7" customWidth="1"/>
  </cols>
  <sheetData>
    <row r="1" spans="1:4" ht="14.25">
      <c r="A1" s="120" t="s">
        <v>507</v>
      </c>
      <c r="B1" s="120"/>
      <c r="C1" s="120"/>
      <c r="D1" s="120"/>
    </row>
    <row r="3" spans="2:3" ht="12.75">
      <c r="B3" s="121"/>
      <c r="C3" s="121"/>
    </row>
    <row r="4" spans="1:4" ht="12.75">
      <c r="A4" s="122" t="s">
        <v>0</v>
      </c>
      <c r="B4" s="122" t="s">
        <v>1</v>
      </c>
      <c r="C4" s="122"/>
      <c r="D4" s="122" t="s">
        <v>3</v>
      </c>
    </row>
    <row r="6" spans="1:5" s="12" customFormat="1" ht="12.75">
      <c r="A6" s="12">
        <v>8373</v>
      </c>
      <c r="B6" s="12" t="s">
        <v>464</v>
      </c>
      <c r="C6" s="12" t="s">
        <v>30</v>
      </c>
      <c r="D6" s="12" t="s">
        <v>463</v>
      </c>
      <c r="E6" s="7" t="s">
        <v>692</v>
      </c>
    </row>
    <row r="7" spans="1:5" s="12" customFormat="1" ht="12.75">
      <c r="A7" s="12">
        <v>8399</v>
      </c>
      <c r="B7" s="12" t="s">
        <v>465</v>
      </c>
      <c r="C7" s="12" t="s">
        <v>16</v>
      </c>
      <c r="D7" s="12" t="s">
        <v>463</v>
      </c>
      <c r="E7" s="7" t="s">
        <v>692</v>
      </c>
    </row>
    <row r="8" spans="1:5" s="12" customFormat="1" ht="12.75">
      <c r="A8" s="12">
        <v>7608</v>
      </c>
      <c r="B8" s="12" t="s">
        <v>467</v>
      </c>
      <c r="C8" s="12" t="s">
        <v>16</v>
      </c>
      <c r="D8" s="12" t="s">
        <v>463</v>
      </c>
      <c r="E8" s="7" t="s">
        <v>692</v>
      </c>
    </row>
    <row r="9" spans="1:5" s="12" customFormat="1" ht="12.75">
      <c r="A9" s="12">
        <v>8619</v>
      </c>
      <c r="B9" s="12" t="s">
        <v>469</v>
      </c>
      <c r="C9" s="12" t="s">
        <v>23</v>
      </c>
      <c r="D9" s="12" t="s">
        <v>463</v>
      </c>
      <c r="E9" s="7" t="s">
        <v>692</v>
      </c>
    </row>
    <row r="10" spans="1:5" s="12" customFormat="1" ht="12.75">
      <c r="A10" s="12">
        <v>10389</v>
      </c>
      <c r="B10" s="12" t="s">
        <v>470</v>
      </c>
      <c r="C10" s="12" t="s">
        <v>23</v>
      </c>
      <c r="D10" s="12" t="s">
        <v>463</v>
      </c>
      <c r="E10" s="7" t="s">
        <v>692</v>
      </c>
    </row>
    <row r="11" spans="1:5" s="12" customFormat="1" ht="12.75">
      <c r="A11" s="12">
        <v>10656</v>
      </c>
      <c r="B11" s="12" t="s">
        <v>572</v>
      </c>
      <c r="C11" s="12" t="s">
        <v>32</v>
      </c>
      <c r="D11" s="12" t="s">
        <v>463</v>
      </c>
      <c r="E11" s="7" t="s">
        <v>692</v>
      </c>
    </row>
    <row r="12" spans="1:5" ht="12.75">
      <c r="A12" s="12">
        <v>8551</v>
      </c>
      <c r="B12" s="12" t="s">
        <v>604</v>
      </c>
      <c r="C12" s="12" t="s">
        <v>16</v>
      </c>
      <c r="D12" s="12" t="s">
        <v>490</v>
      </c>
      <c r="E12" s="7" t="s">
        <v>692</v>
      </c>
    </row>
    <row r="13" spans="1:5" s="123" customFormat="1" ht="12.75">
      <c r="A13" s="12">
        <v>7154</v>
      </c>
      <c r="B13" s="12" t="s">
        <v>605</v>
      </c>
      <c r="C13" s="12" t="s">
        <v>12</v>
      </c>
      <c r="D13" s="12" t="s">
        <v>490</v>
      </c>
      <c r="E13" s="7" t="s">
        <v>692</v>
      </c>
    </row>
    <row r="14" spans="1:5" ht="12.75">
      <c r="A14" s="12">
        <v>8553</v>
      </c>
      <c r="B14" s="12" t="s">
        <v>606</v>
      </c>
      <c r="C14" s="12" t="s">
        <v>23</v>
      </c>
      <c r="D14" s="12" t="s">
        <v>490</v>
      </c>
      <c r="E14" s="7" t="s">
        <v>692</v>
      </c>
    </row>
    <row r="15" spans="1:5" ht="12.75">
      <c r="A15" s="12">
        <v>9238</v>
      </c>
      <c r="B15" s="12" t="s">
        <v>607</v>
      </c>
      <c r="C15" s="12" t="s">
        <v>23</v>
      </c>
      <c r="D15" s="12" t="s">
        <v>490</v>
      </c>
      <c r="E15" s="7" t="s">
        <v>692</v>
      </c>
    </row>
    <row r="16" spans="1:5" ht="12.75">
      <c r="A16" s="12">
        <v>7081</v>
      </c>
      <c r="B16" s="12" t="s">
        <v>373</v>
      </c>
      <c r="C16" s="12" t="s">
        <v>32</v>
      </c>
      <c r="D16" s="12" t="s">
        <v>450</v>
      </c>
      <c r="E16" s="7" t="s">
        <v>692</v>
      </c>
    </row>
    <row r="17" spans="1:5" ht="12.75">
      <c r="A17" s="12">
        <v>6247</v>
      </c>
      <c r="B17" s="12" t="s">
        <v>347</v>
      </c>
      <c r="C17" s="12" t="s">
        <v>30</v>
      </c>
      <c r="D17" s="12" t="s">
        <v>450</v>
      </c>
      <c r="E17" s="7" t="s">
        <v>692</v>
      </c>
    </row>
    <row r="18" spans="1:5" ht="12.75">
      <c r="A18" s="12">
        <v>7751</v>
      </c>
      <c r="B18" s="12" t="s">
        <v>448</v>
      </c>
      <c r="C18" s="12" t="s">
        <v>32</v>
      </c>
      <c r="D18" s="12" t="s">
        <v>450</v>
      </c>
      <c r="E18" s="7" t="s">
        <v>692</v>
      </c>
    </row>
    <row r="19" spans="1:5" ht="12.75">
      <c r="A19" s="12">
        <v>8089</v>
      </c>
      <c r="B19" s="12" t="s">
        <v>456</v>
      </c>
      <c r="C19" s="12" t="s">
        <v>32</v>
      </c>
      <c r="D19" s="12" t="s">
        <v>450</v>
      </c>
      <c r="E19" s="7" t="s">
        <v>692</v>
      </c>
    </row>
    <row r="20" spans="1:5" ht="12.75">
      <c r="A20" s="12">
        <v>9026</v>
      </c>
      <c r="B20" s="12" t="s">
        <v>458</v>
      </c>
      <c r="C20" s="12" t="s">
        <v>32</v>
      </c>
      <c r="D20" s="12" t="s">
        <v>450</v>
      </c>
      <c r="E20" s="7" t="s">
        <v>692</v>
      </c>
    </row>
    <row r="21" spans="1:5" ht="12.75">
      <c r="A21" s="12">
        <v>10909</v>
      </c>
      <c r="B21" s="12" t="s">
        <v>608</v>
      </c>
      <c r="C21" s="12" t="s">
        <v>126</v>
      </c>
      <c r="D21" s="12" t="s">
        <v>450</v>
      </c>
      <c r="E21" s="7" t="s">
        <v>692</v>
      </c>
    </row>
    <row r="22" spans="1:5" ht="12.75">
      <c r="A22" s="12">
        <v>11775</v>
      </c>
      <c r="B22" s="12" t="s">
        <v>609</v>
      </c>
      <c r="C22" s="12" t="s">
        <v>45</v>
      </c>
      <c r="D22" s="12" t="s">
        <v>450</v>
      </c>
      <c r="E22" s="7" t="s">
        <v>692</v>
      </c>
    </row>
    <row r="23" spans="1:5" ht="12.75">
      <c r="A23" s="12">
        <v>11774</v>
      </c>
      <c r="B23" s="12" t="s">
        <v>610</v>
      </c>
      <c r="C23" s="12" t="s">
        <v>45</v>
      </c>
      <c r="D23" s="12" t="s">
        <v>450</v>
      </c>
      <c r="E23" s="7" t="s">
        <v>692</v>
      </c>
    </row>
    <row r="24" spans="1:5" ht="12.75">
      <c r="A24" s="12">
        <v>11777</v>
      </c>
      <c r="B24" s="12" t="s">
        <v>611</v>
      </c>
      <c r="C24" s="12" t="s">
        <v>136</v>
      </c>
      <c r="D24" s="12" t="s">
        <v>450</v>
      </c>
      <c r="E24" s="7" t="s">
        <v>692</v>
      </c>
    </row>
    <row r="25" spans="1:5" ht="12.75">
      <c r="A25" s="12">
        <v>7399</v>
      </c>
      <c r="B25" s="12" t="s">
        <v>447</v>
      </c>
      <c r="C25" s="12" t="s">
        <v>23</v>
      </c>
      <c r="D25" s="12" t="s">
        <v>451</v>
      </c>
      <c r="E25" s="7" t="s">
        <v>692</v>
      </c>
    </row>
    <row r="26" spans="1:5" ht="12.75">
      <c r="A26" s="12">
        <v>9031</v>
      </c>
      <c r="B26" s="12" t="s">
        <v>457</v>
      </c>
      <c r="C26" s="12" t="s">
        <v>23</v>
      </c>
      <c r="D26" s="12" t="s">
        <v>451</v>
      </c>
      <c r="E26" s="7" t="s">
        <v>692</v>
      </c>
    </row>
    <row r="27" spans="1:5" ht="12.75">
      <c r="A27" s="12">
        <v>11062</v>
      </c>
      <c r="B27" s="12" t="s">
        <v>612</v>
      </c>
      <c r="C27" s="12" t="s">
        <v>23</v>
      </c>
      <c r="D27" s="12" t="s">
        <v>451</v>
      </c>
      <c r="E27" s="7" t="s">
        <v>692</v>
      </c>
    </row>
    <row r="28" spans="1:5" ht="12.75">
      <c r="A28" s="12">
        <v>12406</v>
      </c>
      <c r="B28" s="12" t="s">
        <v>613</v>
      </c>
      <c r="C28" s="12" t="s">
        <v>32</v>
      </c>
      <c r="D28" s="12" t="s">
        <v>451</v>
      </c>
      <c r="E28" s="7" t="s">
        <v>692</v>
      </c>
    </row>
    <row r="29" spans="1:5" ht="12.75">
      <c r="A29" s="12">
        <v>12301</v>
      </c>
      <c r="B29" s="12" t="s">
        <v>614</v>
      </c>
      <c r="C29" s="12" t="s">
        <v>32</v>
      </c>
      <c r="D29" s="12" t="s">
        <v>451</v>
      </c>
      <c r="E29" s="7" t="s">
        <v>692</v>
      </c>
    </row>
    <row r="30" spans="1:5" ht="12.75">
      <c r="A30" s="12">
        <v>9048</v>
      </c>
      <c r="B30" s="12" t="s">
        <v>615</v>
      </c>
      <c r="C30" s="12" t="s">
        <v>45</v>
      </c>
      <c r="D30" s="12" t="s">
        <v>451</v>
      </c>
      <c r="E30" s="7" t="s">
        <v>692</v>
      </c>
    </row>
    <row r="31" spans="1:5" ht="12.75">
      <c r="A31" s="12">
        <v>6617</v>
      </c>
      <c r="B31" s="12" t="s">
        <v>616</v>
      </c>
      <c r="C31" s="12" t="s">
        <v>126</v>
      </c>
      <c r="D31" s="12" t="s">
        <v>451</v>
      </c>
      <c r="E31" s="7" t="s">
        <v>692</v>
      </c>
    </row>
    <row r="32" spans="1:5" ht="12.75">
      <c r="A32" s="12">
        <v>10914</v>
      </c>
      <c r="B32" s="12" t="s">
        <v>617</v>
      </c>
      <c r="C32" s="12" t="s">
        <v>126</v>
      </c>
      <c r="D32" s="12" t="s">
        <v>451</v>
      </c>
      <c r="E32" s="7" t="s">
        <v>692</v>
      </c>
    </row>
    <row r="33" spans="1:5" ht="12.75">
      <c r="A33" s="12">
        <v>11779</v>
      </c>
      <c r="B33" s="12" t="s">
        <v>618</v>
      </c>
      <c r="C33" s="12" t="s">
        <v>136</v>
      </c>
      <c r="D33" s="12" t="s">
        <v>451</v>
      </c>
      <c r="E33" s="7" t="s">
        <v>692</v>
      </c>
    </row>
    <row r="34" spans="1:5" ht="12.75">
      <c r="A34" s="12">
        <v>6811</v>
      </c>
      <c r="B34" s="12" t="s">
        <v>459</v>
      </c>
      <c r="C34" s="12" t="s">
        <v>23</v>
      </c>
      <c r="D34" s="12" t="s">
        <v>496</v>
      </c>
      <c r="E34" s="12" t="s">
        <v>690</v>
      </c>
    </row>
    <row r="35" spans="1:5" ht="12.75">
      <c r="A35" s="12">
        <v>6564</v>
      </c>
      <c r="B35" s="12" t="s">
        <v>460</v>
      </c>
      <c r="C35" s="12" t="s">
        <v>16</v>
      </c>
      <c r="D35" s="12" t="s">
        <v>496</v>
      </c>
      <c r="E35" s="12" t="s">
        <v>690</v>
      </c>
    </row>
    <row r="36" spans="1:5" ht="12.75">
      <c r="A36" s="12">
        <v>10755</v>
      </c>
      <c r="B36" s="12" t="s">
        <v>535</v>
      </c>
      <c r="C36" s="12" t="s">
        <v>30</v>
      </c>
      <c r="D36" s="12" t="s">
        <v>496</v>
      </c>
      <c r="E36" s="7" t="s">
        <v>690</v>
      </c>
    </row>
    <row r="37" spans="1:5" ht="12.75">
      <c r="A37" s="12">
        <v>11325</v>
      </c>
      <c r="B37" s="12" t="s">
        <v>536</v>
      </c>
      <c r="C37" s="12" t="s">
        <v>32</v>
      </c>
      <c r="D37" s="12" t="s">
        <v>496</v>
      </c>
      <c r="E37" s="7" t="s">
        <v>690</v>
      </c>
    </row>
    <row r="38" spans="1:5" ht="12.75">
      <c r="A38" s="12">
        <v>11358</v>
      </c>
      <c r="B38" s="12" t="s">
        <v>537</v>
      </c>
      <c r="C38" s="12" t="s">
        <v>30</v>
      </c>
      <c r="D38" s="12" t="s">
        <v>496</v>
      </c>
      <c r="E38" s="7" t="s">
        <v>690</v>
      </c>
    </row>
    <row r="39" spans="1:5" ht="12.75">
      <c r="A39" s="12">
        <v>11382</v>
      </c>
      <c r="B39" s="12" t="s">
        <v>538</v>
      </c>
      <c r="C39" s="12" t="s">
        <v>32</v>
      </c>
      <c r="D39" s="12" t="s">
        <v>496</v>
      </c>
      <c r="E39" s="7" t="s">
        <v>690</v>
      </c>
    </row>
    <row r="40" spans="1:5" ht="12.75">
      <c r="A40" s="12">
        <v>11326</v>
      </c>
      <c r="B40" s="12" t="s">
        <v>539</v>
      </c>
      <c r="C40" s="12" t="s">
        <v>136</v>
      </c>
      <c r="D40" s="12" t="s">
        <v>496</v>
      </c>
      <c r="E40" s="7" t="s">
        <v>690</v>
      </c>
    </row>
    <row r="41" spans="1:5" ht="12.75">
      <c r="A41" s="12">
        <v>6074</v>
      </c>
      <c r="B41" s="12" t="s">
        <v>540</v>
      </c>
      <c r="C41" s="12" t="s">
        <v>142</v>
      </c>
      <c r="D41" s="12" t="s">
        <v>496</v>
      </c>
      <c r="E41" s="7" t="s">
        <v>690</v>
      </c>
    </row>
    <row r="42" spans="1:5" ht="12.75">
      <c r="A42" s="12">
        <v>6075</v>
      </c>
      <c r="B42" s="12" t="s">
        <v>541</v>
      </c>
      <c r="C42" s="12" t="s">
        <v>136</v>
      </c>
      <c r="D42" s="12" t="s">
        <v>496</v>
      </c>
      <c r="E42" s="7" t="s">
        <v>690</v>
      </c>
    </row>
    <row r="43" spans="1:5" ht="12.75">
      <c r="A43" s="12">
        <v>11715</v>
      </c>
      <c r="B43" s="12" t="s">
        <v>542</v>
      </c>
      <c r="C43" s="12" t="s">
        <v>136</v>
      </c>
      <c r="D43" s="12" t="s">
        <v>496</v>
      </c>
      <c r="E43" s="7" t="s">
        <v>690</v>
      </c>
    </row>
    <row r="44" spans="1:5" ht="12.75">
      <c r="A44" s="12">
        <v>11853</v>
      </c>
      <c r="B44" s="12" t="s">
        <v>543</v>
      </c>
      <c r="C44" s="12" t="s">
        <v>136</v>
      </c>
      <c r="D44" s="12" t="s">
        <v>496</v>
      </c>
      <c r="E44" s="7" t="s">
        <v>690</v>
      </c>
    </row>
    <row r="45" spans="1:5" ht="12.75">
      <c r="A45" s="12">
        <v>12340</v>
      </c>
      <c r="B45" s="12" t="s">
        <v>544</v>
      </c>
      <c r="C45" s="12" t="s">
        <v>45</v>
      </c>
      <c r="D45" s="12" t="s">
        <v>496</v>
      </c>
      <c r="E45" s="7" t="s">
        <v>690</v>
      </c>
    </row>
    <row r="46" spans="1:5" ht="12.75">
      <c r="A46" s="12">
        <v>12341</v>
      </c>
      <c r="B46" s="12" t="s">
        <v>545</v>
      </c>
      <c r="C46" s="12" t="s">
        <v>45</v>
      </c>
      <c r="D46" s="12" t="s">
        <v>496</v>
      </c>
      <c r="E46" s="7" t="s">
        <v>690</v>
      </c>
    </row>
    <row r="47" spans="1:5" ht="12.75">
      <c r="A47" s="12">
        <v>12354</v>
      </c>
      <c r="B47" s="12" t="s">
        <v>546</v>
      </c>
      <c r="C47" s="12" t="s">
        <v>136</v>
      </c>
      <c r="D47" s="12" t="s">
        <v>496</v>
      </c>
      <c r="E47" s="7" t="s">
        <v>690</v>
      </c>
    </row>
    <row r="48" spans="1:5" ht="12.75">
      <c r="A48" s="12">
        <v>12461</v>
      </c>
      <c r="B48" s="12" t="s">
        <v>547</v>
      </c>
      <c r="C48" s="12" t="s">
        <v>8</v>
      </c>
      <c r="D48" s="12" t="s">
        <v>496</v>
      </c>
      <c r="E48" s="7" t="s">
        <v>690</v>
      </c>
    </row>
    <row r="49" spans="1:5" ht="12.75">
      <c r="A49" s="12">
        <v>12462</v>
      </c>
      <c r="B49" s="12" t="s">
        <v>548</v>
      </c>
      <c r="C49" s="12" t="s">
        <v>32</v>
      </c>
      <c r="D49" s="12" t="s">
        <v>496</v>
      </c>
      <c r="E49" s="7" t="s">
        <v>690</v>
      </c>
    </row>
    <row r="50" spans="1:5" ht="12.75">
      <c r="A50" s="12">
        <v>10034</v>
      </c>
      <c r="B50" s="12" t="s">
        <v>454</v>
      </c>
      <c r="C50" s="12" t="s">
        <v>32</v>
      </c>
      <c r="D50" s="12" t="s">
        <v>491</v>
      </c>
      <c r="E50" s="7" t="s">
        <v>690</v>
      </c>
    </row>
    <row r="51" spans="1:5" ht="12.75">
      <c r="A51" s="12">
        <v>5929</v>
      </c>
      <c r="B51" s="12" t="s">
        <v>455</v>
      </c>
      <c r="C51" s="12" t="s">
        <v>8</v>
      </c>
      <c r="D51" s="12" t="s">
        <v>491</v>
      </c>
      <c r="E51" s="7" t="s">
        <v>690</v>
      </c>
    </row>
    <row r="52" spans="1:5" ht="12.75">
      <c r="A52" s="12">
        <v>10681</v>
      </c>
      <c r="B52" s="12" t="s">
        <v>549</v>
      </c>
      <c r="C52" s="12" t="s">
        <v>8</v>
      </c>
      <c r="D52" s="12" t="s">
        <v>491</v>
      </c>
      <c r="E52" s="7" t="s">
        <v>690</v>
      </c>
    </row>
    <row r="53" spans="1:5" ht="12.75">
      <c r="A53" s="12">
        <v>11161</v>
      </c>
      <c r="B53" s="12" t="s">
        <v>550</v>
      </c>
      <c r="C53" s="12" t="s">
        <v>23</v>
      </c>
      <c r="D53" s="12" t="s">
        <v>491</v>
      </c>
      <c r="E53" s="7" t="s">
        <v>690</v>
      </c>
    </row>
    <row r="54" spans="1:5" ht="12.75">
      <c r="A54" s="12">
        <v>11383</v>
      </c>
      <c r="B54" s="12" t="s">
        <v>551</v>
      </c>
      <c r="C54" s="12" t="s">
        <v>45</v>
      </c>
      <c r="D54" s="12" t="s">
        <v>491</v>
      </c>
      <c r="E54" s="7" t="s">
        <v>690</v>
      </c>
    </row>
    <row r="55" spans="1:5" ht="12.75">
      <c r="A55" s="12">
        <v>10036</v>
      </c>
      <c r="B55" s="12" t="s">
        <v>552</v>
      </c>
      <c r="C55" s="12" t="s">
        <v>23</v>
      </c>
      <c r="D55" s="12" t="s">
        <v>491</v>
      </c>
      <c r="E55" s="7" t="s">
        <v>690</v>
      </c>
    </row>
    <row r="56" spans="1:5" ht="12.75">
      <c r="A56" s="12">
        <v>8315</v>
      </c>
      <c r="B56" s="12" t="s">
        <v>449</v>
      </c>
      <c r="C56" s="12" t="s">
        <v>16</v>
      </c>
      <c r="D56" s="12" t="s">
        <v>491</v>
      </c>
      <c r="E56" s="7" t="s">
        <v>690</v>
      </c>
    </row>
    <row r="57" spans="1:5" ht="12.75">
      <c r="A57" s="12">
        <v>11377</v>
      </c>
      <c r="B57" s="12" t="s">
        <v>573</v>
      </c>
      <c r="C57" s="12" t="s">
        <v>16</v>
      </c>
      <c r="D57" s="12" t="s">
        <v>466</v>
      </c>
      <c r="E57" s="7" t="s">
        <v>690</v>
      </c>
    </row>
    <row r="58" spans="1:5" ht="12.75">
      <c r="A58" s="12">
        <v>11037</v>
      </c>
      <c r="B58" s="12" t="s">
        <v>574</v>
      </c>
      <c r="C58" s="12" t="s">
        <v>32</v>
      </c>
      <c r="D58" s="12" t="s">
        <v>466</v>
      </c>
      <c r="E58" s="7" t="s">
        <v>690</v>
      </c>
    </row>
    <row r="59" spans="1:5" ht="12.75">
      <c r="A59" s="12">
        <v>12230</v>
      </c>
      <c r="B59" s="12" t="s">
        <v>575</v>
      </c>
      <c r="C59" s="12" t="s">
        <v>23</v>
      </c>
      <c r="D59" s="12" t="s">
        <v>466</v>
      </c>
      <c r="E59" s="7" t="s">
        <v>690</v>
      </c>
    </row>
    <row r="60" spans="1:5" ht="12.75">
      <c r="A60" s="12">
        <v>12229</v>
      </c>
      <c r="B60" s="12" t="s">
        <v>576</v>
      </c>
      <c r="C60" s="12" t="s">
        <v>30</v>
      </c>
      <c r="D60" s="12" t="s">
        <v>466</v>
      </c>
      <c r="E60" s="7" t="s">
        <v>690</v>
      </c>
    </row>
    <row r="61" spans="1:5" ht="12.75">
      <c r="A61" s="12">
        <v>11660</v>
      </c>
      <c r="B61" s="12" t="s">
        <v>619</v>
      </c>
      <c r="C61" s="12" t="s">
        <v>32</v>
      </c>
      <c r="D61" s="12" t="s">
        <v>620</v>
      </c>
      <c r="E61" s="7" t="s">
        <v>690</v>
      </c>
    </row>
    <row r="62" spans="1:5" ht="12.75">
      <c r="A62" s="12">
        <v>12329</v>
      </c>
      <c r="B62" s="12" t="s">
        <v>621</v>
      </c>
      <c r="C62" s="12" t="s">
        <v>32</v>
      </c>
      <c r="D62" s="12" t="s">
        <v>620</v>
      </c>
      <c r="E62" s="7" t="s">
        <v>690</v>
      </c>
    </row>
    <row r="63" spans="1:5" ht="12.75">
      <c r="A63" s="12">
        <v>12335</v>
      </c>
      <c r="B63" s="12" t="s">
        <v>622</v>
      </c>
      <c r="C63" s="12" t="s">
        <v>30</v>
      </c>
      <c r="D63" s="12" t="s">
        <v>620</v>
      </c>
      <c r="E63" s="7" t="s">
        <v>690</v>
      </c>
    </row>
    <row r="64" spans="1:5" ht="12.75">
      <c r="A64" s="12">
        <v>12328</v>
      </c>
      <c r="B64" s="12" t="s">
        <v>623</v>
      </c>
      <c r="C64" s="12" t="s">
        <v>30</v>
      </c>
      <c r="D64" s="12" t="s">
        <v>620</v>
      </c>
      <c r="E64" s="7" t="s">
        <v>690</v>
      </c>
    </row>
    <row r="65" spans="1:5" ht="12.75">
      <c r="A65" s="12">
        <v>12473</v>
      </c>
      <c r="B65" s="12" t="s">
        <v>624</v>
      </c>
      <c r="C65" s="12" t="s">
        <v>8</v>
      </c>
      <c r="D65" s="12" t="s">
        <v>620</v>
      </c>
      <c r="E65" s="123" t="s">
        <v>690</v>
      </c>
    </row>
    <row r="66" spans="1:5" ht="12.75">
      <c r="A66" s="12">
        <v>12336</v>
      </c>
      <c r="B66" s="12" t="s">
        <v>625</v>
      </c>
      <c r="C66" s="12" t="s">
        <v>30</v>
      </c>
      <c r="D66" s="12" t="s">
        <v>620</v>
      </c>
      <c r="E66" s="7" t="s">
        <v>690</v>
      </c>
    </row>
    <row r="67" spans="1:5" ht="12.75">
      <c r="A67" s="12">
        <v>10666</v>
      </c>
      <c r="B67" s="12" t="s">
        <v>626</v>
      </c>
      <c r="C67" s="12" t="s">
        <v>30</v>
      </c>
      <c r="D67" s="12" t="s">
        <v>620</v>
      </c>
      <c r="E67" s="7" t="s">
        <v>690</v>
      </c>
    </row>
    <row r="68" spans="1:5" ht="12.75">
      <c r="A68" s="12">
        <v>12330</v>
      </c>
      <c r="B68" s="12" t="s">
        <v>627</v>
      </c>
      <c r="C68" s="12" t="s">
        <v>23</v>
      </c>
      <c r="D68" s="12" t="s">
        <v>620</v>
      </c>
      <c r="E68" s="7" t="s">
        <v>690</v>
      </c>
    </row>
    <row r="69" spans="1:5" ht="12.75">
      <c r="A69" s="12">
        <v>12331</v>
      </c>
      <c r="B69" s="12" t="s">
        <v>628</v>
      </c>
      <c r="C69" s="12" t="s">
        <v>32</v>
      </c>
      <c r="D69" s="12" t="s">
        <v>620</v>
      </c>
      <c r="E69" s="7" t="s">
        <v>690</v>
      </c>
    </row>
    <row r="70" spans="1:5" ht="12.75">
      <c r="A70" s="12">
        <v>12272</v>
      </c>
      <c r="B70" s="12" t="s">
        <v>629</v>
      </c>
      <c r="C70" s="12" t="s">
        <v>30</v>
      </c>
      <c r="D70" s="12" t="s">
        <v>620</v>
      </c>
      <c r="E70" s="7" t="s">
        <v>690</v>
      </c>
    </row>
    <row r="71" spans="1:5" ht="12.75">
      <c r="A71" s="12">
        <v>12472</v>
      </c>
      <c r="B71" s="12" t="s">
        <v>630</v>
      </c>
      <c r="C71" s="12" t="s">
        <v>23</v>
      </c>
      <c r="D71" s="12" t="s">
        <v>620</v>
      </c>
      <c r="E71" s="7" t="s">
        <v>690</v>
      </c>
    </row>
    <row r="72" spans="1:5" ht="12.75">
      <c r="A72" s="12">
        <v>12334</v>
      </c>
      <c r="B72" s="12" t="s">
        <v>631</v>
      </c>
      <c r="C72" s="12" t="s">
        <v>32</v>
      </c>
      <c r="D72" s="12" t="s">
        <v>620</v>
      </c>
      <c r="E72" s="7" t="s">
        <v>690</v>
      </c>
    </row>
    <row r="73" spans="1:5" ht="12.75">
      <c r="A73" s="12">
        <v>7873</v>
      </c>
      <c r="B73" s="12" t="s">
        <v>508</v>
      </c>
      <c r="C73" s="12" t="s">
        <v>8</v>
      </c>
      <c r="D73" s="12" t="s">
        <v>493</v>
      </c>
      <c r="E73" s="7" t="s">
        <v>688</v>
      </c>
    </row>
    <row r="74" spans="1:5" ht="12.75">
      <c r="A74" s="12">
        <v>10252</v>
      </c>
      <c r="B74" s="12" t="s">
        <v>509</v>
      </c>
      <c r="C74" s="12" t="s">
        <v>30</v>
      </c>
      <c r="D74" s="12" t="s">
        <v>493</v>
      </c>
      <c r="E74" s="7" t="s">
        <v>688</v>
      </c>
    </row>
    <row r="75" spans="1:5" ht="12.75">
      <c r="A75" s="12">
        <v>11238</v>
      </c>
      <c r="B75" s="12" t="s">
        <v>510</v>
      </c>
      <c r="C75" s="12" t="s">
        <v>23</v>
      </c>
      <c r="D75" s="12" t="s">
        <v>493</v>
      </c>
      <c r="E75" s="7" t="s">
        <v>688</v>
      </c>
    </row>
    <row r="76" spans="1:5" ht="12.75">
      <c r="A76" s="12">
        <v>11241</v>
      </c>
      <c r="B76" s="12" t="s">
        <v>511</v>
      </c>
      <c r="C76" s="12" t="s">
        <v>23</v>
      </c>
      <c r="D76" s="12" t="s">
        <v>493</v>
      </c>
      <c r="E76" s="7" t="s">
        <v>688</v>
      </c>
    </row>
    <row r="77" spans="1:5" ht="12.75">
      <c r="A77" s="12">
        <v>12139</v>
      </c>
      <c r="B77" s="12" t="s">
        <v>512</v>
      </c>
      <c r="C77" s="12" t="s">
        <v>136</v>
      </c>
      <c r="D77" s="12" t="s">
        <v>493</v>
      </c>
      <c r="E77" s="7" t="s">
        <v>688</v>
      </c>
    </row>
    <row r="78" spans="1:5" ht="12.75">
      <c r="A78" s="12">
        <v>12138</v>
      </c>
      <c r="B78" s="12" t="s">
        <v>513</v>
      </c>
      <c r="C78" s="12" t="s">
        <v>23</v>
      </c>
      <c r="D78" s="12" t="s">
        <v>493</v>
      </c>
      <c r="E78" s="7" t="s">
        <v>688</v>
      </c>
    </row>
    <row r="79" spans="1:5" ht="12.75">
      <c r="A79" s="12">
        <v>12115</v>
      </c>
      <c r="B79" s="12" t="s">
        <v>553</v>
      </c>
      <c r="C79" s="12" t="s">
        <v>23</v>
      </c>
      <c r="D79" s="12" t="s">
        <v>492</v>
      </c>
      <c r="E79" s="7" t="s">
        <v>688</v>
      </c>
    </row>
    <row r="80" spans="1:5" ht="12.75">
      <c r="A80" s="12">
        <v>12090</v>
      </c>
      <c r="B80" s="12" t="s">
        <v>554</v>
      </c>
      <c r="C80" s="12" t="s">
        <v>16</v>
      </c>
      <c r="D80" s="12" t="s">
        <v>492</v>
      </c>
      <c r="E80" s="7" t="s">
        <v>688</v>
      </c>
    </row>
    <row r="81" spans="1:5" ht="12.75">
      <c r="A81" s="12">
        <v>12100</v>
      </c>
      <c r="B81" s="12" t="s">
        <v>555</v>
      </c>
      <c r="C81" s="12" t="s">
        <v>23</v>
      </c>
      <c r="D81" s="12" t="s">
        <v>492</v>
      </c>
      <c r="E81" s="7" t="s">
        <v>688</v>
      </c>
    </row>
    <row r="82" spans="1:5" ht="12.75">
      <c r="A82" s="12">
        <v>10730</v>
      </c>
      <c r="B82" s="12" t="s">
        <v>595</v>
      </c>
      <c r="C82" s="12" t="s">
        <v>30</v>
      </c>
      <c r="D82" s="12" t="s">
        <v>495</v>
      </c>
      <c r="E82" s="7" t="s">
        <v>688</v>
      </c>
    </row>
    <row r="83" spans="1:5" ht="12.75">
      <c r="A83" s="12">
        <v>11137</v>
      </c>
      <c r="B83" s="12" t="s">
        <v>596</v>
      </c>
      <c r="C83" s="12" t="s">
        <v>23</v>
      </c>
      <c r="D83" s="12" t="s">
        <v>495</v>
      </c>
      <c r="E83" s="7" t="s">
        <v>688</v>
      </c>
    </row>
    <row r="84" spans="1:5" ht="12.75">
      <c r="A84" s="12">
        <v>11136</v>
      </c>
      <c r="B84" s="12" t="s">
        <v>597</v>
      </c>
      <c r="C84" s="12" t="s">
        <v>16</v>
      </c>
      <c r="D84" s="12" t="s">
        <v>495</v>
      </c>
      <c r="E84" s="7" t="s">
        <v>688</v>
      </c>
    </row>
    <row r="85" spans="1:5" ht="12.75">
      <c r="A85" s="12">
        <v>10725</v>
      </c>
      <c r="B85" s="12" t="s">
        <v>598</v>
      </c>
      <c r="C85" s="12" t="s">
        <v>8</v>
      </c>
      <c r="D85" s="12" t="s">
        <v>495</v>
      </c>
      <c r="E85" s="7" t="s">
        <v>688</v>
      </c>
    </row>
    <row r="86" spans="1:5" ht="12.75">
      <c r="A86" s="12">
        <v>12484</v>
      </c>
      <c r="B86" s="12" t="s">
        <v>599</v>
      </c>
      <c r="C86" s="12" t="s">
        <v>45</v>
      </c>
      <c r="D86" s="12" t="s">
        <v>495</v>
      </c>
      <c r="E86" s="7" t="s">
        <v>688</v>
      </c>
    </row>
    <row r="87" spans="1:5" ht="12.75">
      <c r="A87" s="12">
        <v>11388</v>
      </c>
      <c r="B87" s="12" t="s">
        <v>600</v>
      </c>
      <c r="C87" s="12" t="s">
        <v>16</v>
      </c>
      <c r="D87" s="12" t="s">
        <v>495</v>
      </c>
      <c r="E87" s="7" t="s">
        <v>688</v>
      </c>
    </row>
    <row r="88" spans="1:5" ht="12.75">
      <c r="A88" s="12">
        <v>11983</v>
      </c>
      <c r="B88" s="12" t="s">
        <v>601</v>
      </c>
      <c r="C88" s="12" t="s">
        <v>136</v>
      </c>
      <c r="D88" s="12" t="s">
        <v>495</v>
      </c>
      <c r="E88" s="7" t="s">
        <v>688</v>
      </c>
    </row>
    <row r="89" spans="1:5" ht="12.75">
      <c r="A89" s="12">
        <v>12487</v>
      </c>
      <c r="B89" s="12" t="s">
        <v>602</v>
      </c>
      <c r="C89" s="12" t="s">
        <v>30</v>
      </c>
      <c r="D89" s="12" t="s">
        <v>495</v>
      </c>
      <c r="E89" s="7" t="s">
        <v>688</v>
      </c>
    </row>
    <row r="90" spans="1:5" ht="12.75">
      <c r="A90" s="12">
        <v>12643</v>
      </c>
      <c r="B90" s="12" t="s">
        <v>603</v>
      </c>
      <c r="C90" s="12" t="s">
        <v>32</v>
      </c>
      <c r="D90" s="12" t="s">
        <v>495</v>
      </c>
      <c r="E90" s="7" t="s">
        <v>688</v>
      </c>
    </row>
    <row r="91" spans="1:5" ht="12.75">
      <c r="A91" s="12">
        <v>8254</v>
      </c>
      <c r="B91" s="12" t="s">
        <v>647</v>
      </c>
      <c r="C91" s="12" t="s">
        <v>23</v>
      </c>
      <c r="D91" s="12" t="s">
        <v>498</v>
      </c>
      <c r="E91" s="7" t="s">
        <v>688</v>
      </c>
    </row>
    <row r="92" spans="1:5" ht="12.75">
      <c r="A92" s="12">
        <v>9165</v>
      </c>
      <c r="B92" s="12" t="s">
        <v>648</v>
      </c>
      <c r="C92" s="12" t="s">
        <v>30</v>
      </c>
      <c r="D92" s="12" t="s">
        <v>498</v>
      </c>
      <c r="E92" s="7" t="s">
        <v>688</v>
      </c>
    </row>
    <row r="93" spans="1:5" ht="12.75">
      <c r="A93" s="12">
        <v>9170</v>
      </c>
      <c r="B93" s="12" t="s">
        <v>649</v>
      </c>
      <c r="C93" s="12" t="s">
        <v>16</v>
      </c>
      <c r="D93" s="12" t="s">
        <v>498</v>
      </c>
      <c r="E93" s="7" t="s">
        <v>688</v>
      </c>
    </row>
    <row r="94" spans="1:5" ht="12.75">
      <c r="A94" s="12">
        <v>8876</v>
      </c>
      <c r="B94" s="12" t="s">
        <v>650</v>
      </c>
      <c r="C94" s="12" t="s">
        <v>23</v>
      </c>
      <c r="D94" s="12" t="s">
        <v>498</v>
      </c>
      <c r="E94" s="7" t="s">
        <v>688</v>
      </c>
    </row>
    <row r="95" spans="1:5" ht="12.75">
      <c r="A95" s="124">
        <v>8908</v>
      </c>
      <c r="B95" s="125" t="s">
        <v>452</v>
      </c>
      <c r="C95" s="12" t="s">
        <v>136</v>
      </c>
      <c r="D95" s="124" t="s">
        <v>514</v>
      </c>
      <c r="E95" s="7" t="s">
        <v>687</v>
      </c>
    </row>
    <row r="96" spans="1:5" ht="12.75">
      <c r="A96" s="124">
        <v>11168</v>
      </c>
      <c r="B96" s="125" t="s">
        <v>515</v>
      </c>
      <c r="C96" s="12" t="s">
        <v>126</v>
      </c>
      <c r="D96" s="124" t="s">
        <v>514</v>
      </c>
      <c r="E96" s="7" t="s">
        <v>687</v>
      </c>
    </row>
    <row r="97" spans="1:5" ht="12.75">
      <c r="A97" s="124">
        <v>11236</v>
      </c>
      <c r="B97" s="125" t="s">
        <v>516</v>
      </c>
      <c r="C97" s="12" t="s">
        <v>126</v>
      </c>
      <c r="D97" s="124" t="s">
        <v>514</v>
      </c>
      <c r="E97" s="7" t="s">
        <v>687</v>
      </c>
    </row>
    <row r="98" spans="1:5" ht="12.75">
      <c r="A98" s="124">
        <v>11521</v>
      </c>
      <c r="B98" s="125" t="s">
        <v>517</v>
      </c>
      <c r="C98" s="12" t="s">
        <v>45</v>
      </c>
      <c r="D98" s="124" t="s">
        <v>514</v>
      </c>
      <c r="E98" s="7" t="s">
        <v>687</v>
      </c>
    </row>
    <row r="99" spans="1:5" ht="12.75">
      <c r="A99" s="124">
        <v>11643</v>
      </c>
      <c r="B99" s="125" t="s">
        <v>518</v>
      </c>
      <c r="C99" s="12" t="s">
        <v>142</v>
      </c>
      <c r="D99" s="124" t="s">
        <v>514</v>
      </c>
      <c r="E99" s="7" t="s">
        <v>687</v>
      </c>
    </row>
    <row r="100" spans="1:5" ht="12.75">
      <c r="A100" s="124">
        <v>11746</v>
      </c>
      <c r="B100" s="125" t="s">
        <v>519</v>
      </c>
      <c r="C100" s="12" t="s">
        <v>142</v>
      </c>
      <c r="D100" s="124" t="s">
        <v>514</v>
      </c>
      <c r="E100" s="7" t="s">
        <v>687</v>
      </c>
    </row>
    <row r="101" spans="1:5" ht="12.75">
      <c r="A101" s="12">
        <v>11167</v>
      </c>
      <c r="B101" s="81" t="s">
        <v>520</v>
      </c>
      <c r="C101" s="12" t="s">
        <v>126</v>
      </c>
      <c r="D101" s="124" t="s">
        <v>514</v>
      </c>
      <c r="E101" s="7" t="s">
        <v>687</v>
      </c>
    </row>
    <row r="102" spans="1:5" ht="12.75">
      <c r="A102" s="12">
        <v>12447</v>
      </c>
      <c r="B102" s="81" t="s">
        <v>521</v>
      </c>
      <c r="C102" s="12" t="s">
        <v>136</v>
      </c>
      <c r="D102" s="124" t="s">
        <v>514</v>
      </c>
      <c r="E102" s="7" t="s">
        <v>687</v>
      </c>
    </row>
    <row r="103" spans="1:5" ht="12.75">
      <c r="A103" s="12">
        <v>8074</v>
      </c>
      <c r="B103" s="12" t="s">
        <v>577</v>
      </c>
      <c r="C103" s="12" t="s">
        <v>136</v>
      </c>
      <c r="D103" s="12" t="s">
        <v>468</v>
      </c>
      <c r="E103" s="7" t="s">
        <v>687</v>
      </c>
    </row>
    <row r="104" spans="1:5" ht="12.75">
      <c r="A104" s="12">
        <v>10388</v>
      </c>
      <c r="B104" s="12" t="s">
        <v>578</v>
      </c>
      <c r="C104" s="12" t="s">
        <v>142</v>
      </c>
      <c r="D104" s="12" t="s">
        <v>468</v>
      </c>
      <c r="E104" s="7" t="s">
        <v>687</v>
      </c>
    </row>
    <row r="105" spans="1:5" ht="12.75">
      <c r="A105" s="12">
        <v>10782</v>
      </c>
      <c r="B105" s="12" t="s">
        <v>579</v>
      </c>
      <c r="C105" s="12" t="s">
        <v>142</v>
      </c>
      <c r="D105" s="12" t="s">
        <v>468</v>
      </c>
      <c r="E105" s="7" t="s">
        <v>687</v>
      </c>
    </row>
    <row r="106" spans="1:5" ht="12.75">
      <c r="A106" s="12">
        <v>11375</v>
      </c>
      <c r="B106" s="12" t="s">
        <v>580</v>
      </c>
      <c r="C106" s="12" t="s">
        <v>45</v>
      </c>
      <c r="D106" s="12" t="s">
        <v>468</v>
      </c>
      <c r="E106" s="7" t="s">
        <v>687</v>
      </c>
    </row>
    <row r="107" spans="1:5" ht="12.75">
      <c r="A107" s="12">
        <v>10312</v>
      </c>
      <c r="B107" s="12" t="s">
        <v>581</v>
      </c>
      <c r="C107" s="12" t="s">
        <v>142</v>
      </c>
      <c r="D107" s="12" t="s">
        <v>468</v>
      </c>
      <c r="E107" s="7" t="s">
        <v>687</v>
      </c>
    </row>
    <row r="108" spans="1:5" ht="12.75">
      <c r="A108" s="12">
        <v>8618</v>
      </c>
      <c r="B108" s="12" t="s">
        <v>582</v>
      </c>
      <c r="C108" s="12" t="s">
        <v>45</v>
      </c>
      <c r="D108" s="12" t="s">
        <v>468</v>
      </c>
      <c r="E108" s="7" t="s">
        <v>687</v>
      </c>
    </row>
    <row r="109" spans="1:5" ht="12.75">
      <c r="A109" s="12">
        <v>10760</v>
      </c>
      <c r="B109" s="12" t="s">
        <v>583</v>
      </c>
      <c r="C109" s="12" t="s">
        <v>45</v>
      </c>
      <c r="D109" s="12" t="s">
        <v>468</v>
      </c>
      <c r="E109" s="7" t="s">
        <v>687</v>
      </c>
    </row>
    <row r="110" spans="1:5" ht="12.75">
      <c r="A110" s="12">
        <v>11856</v>
      </c>
      <c r="B110" s="12" t="s">
        <v>584</v>
      </c>
      <c r="C110" s="12" t="s">
        <v>136</v>
      </c>
      <c r="D110" s="12" t="s">
        <v>468</v>
      </c>
      <c r="E110" s="7" t="s">
        <v>687</v>
      </c>
    </row>
    <row r="111" spans="1:5" ht="12.75">
      <c r="A111" s="12">
        <v>8990</v>
      </c>
      <c r="B111" s="12" t="s">
        <v>585</v>
      </c>
      <c r="C111" s="12" t="s">
        <v>136</v>
      </c>
      <c r="D111" s="12" t="s">
        <v>468</v>
      </c>
      <c r="E111" s="7" t="s">
        <v>687</v>
      </c>
    </row>
    <row r="112" spans="1:5" ht="12.75">
      <c r="A112" s="12">
        <v>11359</v>
      </c>
      <c r="B112" s="12" t="s">
        <v>586</v>
      </c>
      <c r="C112" s="12" t="s">
        <v>30</v>
      </c>
      <c r="D112" s="12" t="s">
        <v>494</v>
      </c>
      <c r="E112" s="7" t="s">
        <v>687</v>
      </c>
    </row>
    <row r="113" spans="1:5" ht="12.75">
      <c r="A113" s="12">
        <v>10295</v>
      </c>
      <c r="B113" s="12" t="s">
        <v>461</v>
      </c>
      <c r="C113" s="12" t="s">
        <v>23</v>
      </c>
      <c r="D113" s="12" t="s">
        <v>494</v>
      </c>
      <c r="E113" s="7" t="s">
        <v>687</v>
      </c>
    </row>
    <row r="114" spans="1:5" ht="12.75">
      <c r="A114" s="12">
        <v>12448</v>
      </c>
      <c r="B114" s="12" t="s">
        <v>587</v>
      </c>
      <c r="C114" s="12" t="s">
        <v>32</v>
      </c>
      <c r="D114" s="12" t="s">
        <v>494</v>
      </c>
      <c r="E114" s="7" t="s">
        <v>687</v>
      </c>
    </row>
    <row r="115" spans="1:5" ht="12.75">
      <c r="A115" s="12">
        <v>10293</v>
      </c>
      <c r="B115" s="12" t="s">
        <v>462</v>
      </c>
      <c r="C115" s="12" t="s">
        <v>16</v>
      </c>
      <c r="D115" s="12" t="s">
        <v>494</v>
      </c>
      <c r="E115" s="7" t="s">
        <v>687</v>
      </c>
    </row>
    <row r="116" spans="1:5" ht="12.75">
      <c r="A116" s="12">
        <v>12449</v>
      </c>
      <c r="B116" s="12" t="s">
        <v>588</v>
      </c>
      <c r="C116" s="12" t="s">
        <v>23</v>
      </c>
      <c r="D116" s="12" t="s">
        <v>494</v>
      </c>
      <c r="E116" s="7" t="s">
        <v>687</v>
      </c>
    </row>
    <row r="117" spans="1:5" ht="12.75">
      <c r="A117" s="12">
        <v>12459</v>
      </c>
      <c r="B117" s="12" t="s">
        <v>589</v>
      </c>
      <c r="C117" s="12" t="s">
        <v>32</v>
      </c>
      <c r="D117" s="12" t="s">
        <v>494</v>
      </c>
      <c r="E117" s="7" t="s">
        <v>687</v>
      </c>
    </row>
    <row r="118" spans="1:5" ht="12.75">
      <c r="A118" s="12">
        <v>8150</v>
      </c>
      <c r="B118" s="12" t="s">
        <v>651</v>
      </c>
      <c r="C118" s="12" t="s">
        <v>30</v>
      </c>
      <c r="D118" s="12" t="s">
        <v>500</v>
      </c>
      <c r="E118" s="7" t="s">
        <v>687</v>
      </c>
    </row>
    <row r="119" spans="1:5" ht="12.75">
      <c r="A119" s="12">
        <v>11826</v>
      </c>
      <c r="B119" s="12" t="s">
        <v>652</v>
      </c>
      <c r="C119" s="12" t="s">
        <v>45</v>
      </c>
      <c r="D119" s="12" t="s">
        <v>500</v>
      </c>
      <c r="E119" s="7" t="s">
        <v>687</v>
      </c>
    </row>
    <row r="120" spans="1:5" ht="12.75">
      <c r="A120" s="12">
        <v>11821</v>
      </c>
      <c r="B120" s="12" t="s">
        <v>653</v>
      </c>
      <c r="C120" s="12" t="s">
        <v>45</v>
      </c>
      <c r="D120" s="12" t="s">
        <v>500</v>
      </c>
      <c r="E120" s="7" t="s">
        <v>687</v>
      </c>
    </row>
    <row r="121" spans="1:5" ht="12.75">
      <c r="A121" s="12">
        <v>11633</v>
      </c>
      <c r="B121" s="12" t="s">
        <v>654</v>
      </c>
      <c r="C121" s="12" t="s">
        <v>32</v>
      </c>
      <c r="D121" s="12" t="s">
        <v>500</v>
      </c>
      <c r="E121" s="7" t="s">
        <v>687</v>
      </c>
    </row>
    <row r="122" spans="1:5" ht="12.75">
      <c r="A122" s="12">
        <v>12089</v>
      </c>
      <c r="B122" s="12" t="s">
        <v>556</v>
      </c>
      <c r="C122" s="12" t="s">
        <v>30</v>
      </c>
      <c r="D122" s="12" t="s">
        <v>501</v>
      </c>
      <c r="E122" s="7" t="s">
        <v>691</v>
      </c>
    </row>
    <row r="123" spans="1:5" ht="12.75">
      <c r="A123" s="12">
        <v>12101</v>
      </c>
      <c r="B123" s="12" t="s">
        <v>557</v>
      </c>
      <c r="C123" s="12" t="s">
        <v>30</v>
      </c>
      <c r="D123" s="12" t="s">
        <v>501</v>
      </c>
      <c r="E123" s="7" t="s">
        <v>691</v>
      </c>
    </row>
    <row r="124" spans="1:5" ht="12.75">
      <c r="A124" s="12">
        <v>11875</v>
      </c>
      <c r="B124" s="12" t="s">
        <v>558</v>
      </c>
      <c r="C124" s="12" t="s">
        <v>8</v>
      </c>
      <c r="D124" s="12" t="s">
        <v>501</v>
      </c>
      <c r="E124" s="7" t="s">
        <v>691</v>
      </c>
    </row>
    <row r="125" spans="1:5" ht="12.75">
      <c r="A125" s="12">
        <v>11869</v>
      </c>
      <c r="B125" s="12" t="s">
        <v>559</v>
      </c>
      <c r="C125" s="12" t="s">
        <v>45</v>
      </c>
      <c r="D125" s="12" t="s">
        <v>501</v>
      </c>
      <c r="E125" s="7" t="s">
        <v>691</v>
      </c>
    </row>
    <row r="126" spans="1:5" ht="12.75">
      <c r="A126" s="12">
        <v>10030</v>
      </c>
      <c r="B126" s="12" t="s">
        <v>453</v>
      </c>
      <c r="C126" s="12" t="s">
        <v>8</v>
      </c>
      <c r="D126" s="12" t="s">
        <v>505</v>
      </c>
      <c r="E126" s="7" t="s">
        <v>691</v>
      </c>
    </row>
    <row r="127" spans="1:5" ht="12.75">
      <c r="A127" s="12">
        <v>10854</v>
      </c>
      <c r="B127" s="12" t="s">
        <v>560</v>
      </c>
      <c r="C127" s="12" t="s">
        <v>126</v>
      </c>
      <c r="D127" s="12" t="s">
        <v>505</v>
      </c>
      <c r="E127" s="7" t="s">
        <v>691</v>
      </c>
    </row>
    <row r="128" spans="1:5" ht="12.75">
      <c r="A128" s="12">
        <v>10860</v>
      </c>
      <c r="B128" s="12" t="s">
        <v>561</v>
      </c>
      <c r="C128" s="12" t="s">
        <v>142</v>
      </c>
      <c r="D128" s="12" t="s">
        <v>505</v>
      </c>
      <c r="E128" s="7" t="s">
        <v>691</v>
      </c>
    </row>
    <row r="129" spans="1:5" ht="12.75">
      <c r="A129" s="12">
        <v>11561</v>
      </c>
      <c r="B129" s="12" t="s">
        <v>562</v>
      </c>
      <c r="C129" s="12" t="s">
        <v>142</v>
      </c>
      <c r="D129" s="12" t="s">
        <v>505</v>
      </c>
      <c r="E129" s="7" t="s">
        <v>691</v>
      </c>
    </row>
    <row r="130" spans="1:5" ht="12.75">
      <c r="A130" s="12">
        <v>11316</v>
      </c>
      <c r="B130" s="12" t="s">
        <v>563</v>
      </c>
      <c r="C130" s="12" t="s">
        <v>8</v>
      </c>
      <c r="D130" s="12" t="s">
        <v>505</v>
      </c>
      <c r="E130" s="7" t="s">
        <v>691</v>
      </c>
    </row>
    <row r="131" spans="1:5" ht="12.75">
      <c r="A131" s="12">
        <v>11864</v>
      </c>
      <c r="B131" s="12" t="s">
        <v>564</v>
      </c>
      <c r="C131" s="12" t="s">
        <v>142</v>
      </c>
      <c r="D131" s="12" t="s">
        <v>505</v>
      </c>
      <c r="E131" s="7" t="s">
        <v>691</v>
      </c>
    </row>
    <row r="132" spans="1:5" ht="12.75">
      <c r="A132" s="12">
        <v>10439</v>
      </c>
      <c r="B132" s="12" t="s">
        <v>590</v>
      </c>
      <c r="C132" s="12" t="s">
        <v>16</v>
      </c>
      <c r="D132" s="12" t="s">
        <v>94</v>
      </c>
      <c r="E132" s="7" t="s">
        <v>691</v>
      </c>
    </row>
    <row r="133" spans="1:5" ht="12.75">
      <c r="A133" s="12">
        <v>12463</v>
      </c>
      <c r="B133" s="12" t="s">
        <v>591</v>
      </c>
      <c r="C133" s="12" t="s">
        <v>30</v>
      </c>
      <c r="D133" s="12" t="s">
        <v>94</v>
      </c>
      <c r="E133" s="7" t="s">
        <v>691</v>
      </c>
    </row>
    <row r="134" spans="1:5" ht="12.75">
      <c r="A134" s="12">
        <v>9140</v>
      </c>
      <c r="B134" s="12" t="s">
        <v>592</v>
      </c>
      <c r="C134" s="12" t="s">
        <v>32</v>
      </c>
      <c r="D134" s="12" t="s">
        <v>94</v>
      </c>
      <c r="E134" s="7" t="s">
        <v>691</v>
      </c>
    </row>
    <row r="135" spans="1:5" ht="12.75">
      <c r="A135" s="12">
        <v>12453</v>
      </c>
      <c r="B135" s="12" t="s">
        <v>593</v>
      </c>
      <c r="C135" s="12" t="s">
        <v>8</v>
      </c>
      <c r="D135" s="12" t="s">
        <v>94</v>
      </c>
      <c r="E135" s="7" t="s">
        <v>691</v>
      </c>
    </row>
    <row r="136" spans="1:5" ht="12.75">
      <c r="A136" s="12">
        <v>12485</v>
      </c>
      <c r="B136" s="12" t="s">
        <v>594</v>
      </c>
      <c r="C136" s="12" t="s">
        <v>32</v>
      </c>
      <c r="D136" s="12" t="s">
        <v>94</v>
      </c>
      <c r="E136" s="7" t="s">
        <v>691</v>
      </c>
    </row>
    <row r="137" spans="1:5" ht="12.75">
      <c r="A137" s="12">
        <v>11615</v>
      </c>
      <c r="B137" s="12" t="s">
        <v>632</v>
      </c>
      <c r="C137" s="12" t="s">
        <v>45</v>
      </c>
      <c r="D137" s="12" t="s">
        <v>633</v>
      </c>
      <c r="E137" s="7" t="s">
        <v>691</v>
      </c>
    </row>
    <row r="138" spans="1:5" ht="12.75">
      <c r="A138" s="12">
        <v>11616</v>
      </c>
      <c r="B138" s="12" t="s">
        <v>634</v>
      </c>
      <c r="C138" s="12" t="s">
        <v>45</v>
      </c>
      <c r="D138" s="12" t="s">
        <v>633</v>
      </c>
      <c r="E138" s="7" t="s">
        <v>691</v>
      </c>
    </row>
    <row r="139" spans="1:5" ht="12.75">
      <c r="A139" s="12">
        <v>11381</v>
      </c>
      <c r="B139" s="12" t="s">
        <v>635</v>
      </c>
      <c r="C139" s="12" t="s">
        <v>45</v>
      </c>
      <c r="D139" s="12" t="s">
        <v>633</v>
      </c>
      <c r="E139" s="7" t="s">
        <v>691</v>
      </c>
    </row>
    <row r="140" spans="1:5" ht="12.75">
      <c r="A140" s="12">
        <v>11617</v>
      </c>
      <c r="B140" s="12" t="s">
        <v>636</v>
      </c>
      <c r="C140" s="12" t="s">
        <v>136</v>
      </c>
      <c r="D140" s="12" t="s">
        <v>633</v>
      </c>
      <c r="E140" s="7" t="s">
        <v>691</v>
      </c>
    </row>
    <row r="141" spans="1:5" ht="12.75">
      <c r="A141" s="12">
        <v>11378</v>
      </c>
      <c r="B141" s="12" t="s">
        <v>637</v>
      </c>
      <c r="C141" s="12" t="s">
        <v>45</v>
      </c>
      <c r="D141" s="12" t="s">
        <v>633</v>
      </c>
      <c r="E141" s="7" t="s">
        <v>691</v>
      </c>
    </row>
    <row r="142" spans="1:5" ht="12.75">
      <c r="A142" s="12">
        <v>12332</v>
      </c>
      <c r="B142" s="12" t="s">
        <v>638</v>
      </c>
      <c r="C142" s="12" t="s">
        <v>32</v>
      </c>
      <c r="D142" s="12" t="s">
        <v>633</v>
      </c>
      <c r="E142" s="7" t="s">
        <v>691</v>
      </c>
    </row>
    <row r="143" spans="1:5" ht="12.75">
      <c r="A143" s="12">
        <v>12464</v>
      </c>
      <c r="B143" s="12" t="s">
        <v>639</v>
      </c>
      <c r="C143" s="12" t="s">
        <v>136</v>
      </c>
      <c r="D143" s="12" t="s">
        <v>633</v>
      </c>
      <c r="E143" s="7" t="s">
        <v>691</v>
      </c>
    </row>
    <row r="144" spans="1:5" ht="12.75">
      <c r="A144" s="12">
        <v>12333</v>
      </c>
      <c r="B144" s="12" t="s">
        <v>640</v>
      </c>
      <c r="C144" s="12" t="s">
        <v>8</v>
      </c>
      <c r="D144" s="12" t="s">
        <v>633</v>
      </c>
      <c r="E144" s="7" t="s">
        <v>691</v>
      </c>
    </row>
    <row r="145" spans="1:5" ht="12.75">
      <c r="A145" s="12">
        <v>11662</v>
      </c>
      <c r="B145" s="12" t="s">
        <v>641</v>
      </c>
      <c r="C145" s="12" t="s">
        <v>136</v>
      </c>
      <c r="D145" s="12" t="s">
        <v>633</v>
      </c>
      <c r="E145" s="7" t="s">
        <v>691</v>
      </c>
    </row>
    <row r="146" spans="1:5" ht="12.75">
      <c r="A146" s="12">
        <v>11663</v>
      </c>
      <c r="B146" s="12" t="s">
        <v>642</v>
      </c>
      <c r="C146" s="12" t="s">
        <v>136</v>
      </c>
      <c r="D146" s="12" t="s">
        <v>633</v>
      </c>
      <c r="E146" s="7" t="s">
        <v>691</v>
      </c>
    </row>
    <row r="147" spans="1:5" ht="12.75">
      <c r="A147" s="12">
        <v>11738</v>
      </c>
      <c r="B147" s="12" t="s">
        <v>643</v>
      </c>
      <c r="C147" s="12" t="s">
        <v>136</v>
      </c>
      <c r="D147" s="12" t="s">
        <v>633</v>
      </c>
      <c r="E147" s="7" t="s">
        <v>691</v>
      </c>
    </row>
    <row r="148" spans="1:5" ht="12.75">
      <c r="A148" s="12">
        <v>12682</v>
      </c>
      <c r="B148" s="12" t="s">
        <v>644</v>
      </c>
      <c r="C148" s="12" t="s">
        <v>142</v>
      </c>
      <c r="D148" s="12" t="s">
        <v>633</v>
      </c>
      <c r="E148" s="7" t="s">
        <v>691</v>
      </c>
    </row>
    <row r="149" spans="1:5" ht="12.75">
      <c r="A149" s="12">
        <v>12673</v>
      </c>
      <c r="B149" s="12" t="s">
        <v>645</v>
      </c>
      <c r="C149" s="12" t="s">
        <v>142</v>
      </c>
      <c r="D149" s="12" t="s">
        <v>633</v>
      </c>
      <c r="E149" s="7" t="s">
        <v>691</v>
      </c>
    </row>
    <row r="150" spans="1:5" ht="12.75">
      <c r="A150" s="12">
        <v>11737</v>
      </c>
      <c r="B150" s="12" t="s">
        <v>646</v>
      </c>
      <c r="C150" s="12" t="s">
        <v>136</v>
      </c>
      <c r="D150" s="12" t="s">
        <v>633</v>
      </c>
      <c r="E150" s="7" t="s">
        <v>691</v>
      </c>
    </row>
    <row r="151" spans="1:5" ht="12.75">
      <c r="A151" s="124">
        <v>12136</v>
      </c>
      <c r="B151" s="125" t="s">
        <v>522</v>
      </c>
      <c r="C151" s="12" t="s">
        <v>45</v>
      </c>
      <c r="D151" s="124" t="s">
        <v>523</v>
      </c>
      <c r="E151" s="7" t="s">
        <v>689</v>
      </c>
    </row>
    <row r="152" spans="1:5" ht="12.75">
      <c r="A152" s="124">
        <v>12257</v>
      </c>
      <c r="B152" s="125" t="s">
        <v>524</v>
      </c>
      <c r="C152" s="12" t="s">
        <v>8</v>
      </c>
      <c r="D152" s="124" t="s">
        <v>523</v>
      </c>
      <c r="E152" s="7" t="s">
        <v>689</v>
      </c>
    </row>
    <row r="153" spans="1:5" ht="12.75">
      <c r="A153" s="124">
        <v>12249</v>
      </c>
      <c r="B153" s="125" t="s">
        <v>525</v>
      </c>
      <c r="C153" s="12" t="s">
        <v>8</v>
      </c>
      <c r="D153" s="124" t="s">
        <v>523</v>
      </c>
      <c r="E153" s="7" t="s">
        <v>689</v>
      </c>
    </row>
    <row r="154" spans="1:5" ht="12.75">
      <c r="A154" s="124">
        <v>12135</v>
      </c>
      <c r="B154" s="125" t="s">
        <v>526</v>
      </c>
      <c r="C154" s="12" t="s">
        <v>142</v>
      </c>
      <c r="D154" s="124" t="s">
        <v>523</v>
      </c>
      <c r="E154" s="7" t="s">
        <v>689</v>
      </c>
    </row>
    <row r="155" spans="1:5" ht="12.75">
      <c r="A155" s="124">
        <v>12431</v>
      </c>
      <c r="B155" s="125" t="s">
        <v>527</v>
      </c>
      <c r="C155" s="124" t="s">
        <v>136</v>
      </c>
      <c r="D155" s="124" t="s">
        <v>523</v>
      </c>
      <c r="E155" s="7" t="s">
        <v>689</v>
      </c>
    </row>
    <row r="156" spans="1:5" ht="12.75">
      <c r="A156" s="12">
        <v>12445</v>
      </c>
      <c r="B156" s="81" t="s">
        <v>528</v>
      </c>
      <c r="C156" s="12" t="s">
        <v>142</v>
      </c>
      <c r="D156" s="124" t="s">
        <v>523</v>
      </c>
      <c r="E156" s="7" t="s">
        <v>689</v>
      </c>
    </row>
    <row r="157" spans="1:5" ht="12.75">
      <c r="A157" s="12">
        <v>12659</v>
      </c>
      <c r="B157" s="12" t="s">
        <v>529</v>
      </c>
      <c r="C157" s="12" t="s">
        <v>136</v>
      </c>
      <c r="D157" s="124" t="s">
        <v>523</v>
      </c>
      <c r="E157" s="7" t="s">
        <v>689</v>
      </c>
    </row>
    <row r="158" spans="1:5" ht="12.75">
      <c r="A158" s="12">
        <v>11822</v>
      </c>
      <c r="B158" s="12" t="s">
        <v>530</v>
      </c>
      <c r="C158" s="12" t="s">
        <v>142</v>
      </c>
      <c r="D158" s="124" t="s">
        <v>523</v>
      </c>
      <c r="E158" s="7" t="s">
        <v>689</v>
      </c>
    </row>
    <row r="159" spans="1:5" ht="12.75">
      <c r="A159" s="12">
        <v>12785</v>
      </c>
      <c r="B159" s="12" t="s">
        <v>531</v>
      </c>
      <c r="C159" s="12" t="s">
        <v>136</v>
      </c>
      <c r="D159" s="124" t="s">
        <v>523</v>
      </c>
      <c r="E159" s="7" t="s">
        <v>689</v>
      </c>
    </row>
    <row r="160" spans="1:5" ht="12.75">
      <c r="A160" s="12">
        <v>12432</v>
      </c>
      <c r="B160" s="12" t="s">
        <v>532</v>
      </c>
      <c r="C160" s="12" t="s">
        <v>32</v>
      </c>
      <c r="D160" s="124" t="s">
        <v>523</v>
      </c>
      <c r="E160" s="7" t="s">
        <v>689</v>
      </c>
    </row>
    <row r="161" spans="1:5" ht="12.75">
      <c r="A161" s="12">
        <v>12435</v>
      </c>
      <c r="B161" s="12" t="s">
        <v>533</v>
      </c>
      <c r="C161" s="12" t="s">
        <v>32</v>
      </c>
      <c r="D161" s="124" t="s">
        <v>523</v>
      </c>
      <c r="E161" s="12" t="s">
        <v>689</v>
      </c>
    </row>
    <row r="162" spans="1:5" ht="12.75">
      <c r="A162" s="12">
        <v>12466</v>
      </c>
      <c r="B162" s="12" t="s">
        <v>534</v>
      </c>
      <c r="C162" s="12" t="s">
        <v>30</v>
      </c>
      <c r="D162" s="124" t="s">
        <v>523</v>
      </c>
      <c r="E162" s="12" t="s">
        <v>689</v>
      </c>
    </row>
    <row r="163" spans="1:5" ht="12.75">
      <c r="A163" s="12">
        <v>12821</v>
      </c>
      <c r="B163" s="12" t="s">
        <v>665</v>
      </c>
      <c r="C163" s="12" t="s">
        <v>142</v>
      </c>
      <c r="D163" s="124" t="s">
        <v>523</v>
      </c>
      <c r="E163" s="12" t="s">
        <v>689</v>
      </c>
    </row>
    <row r="164" spans="1:5" ht="12.75">
      <c r="A164" s="12">
        <v>11867</v>
      </c>
      <c r="B164" s="12" t="s">
        <v>565</v>
      </c>
      <c r="C164" s="12" t="s">
        <v>126</v>
      </c>
      <c r="D164" s="12" t="s">
        <v>504</v>
      </c>
      <c r="E164" s="7" t="s">
        <v>689</v>
      </c>
    </row>
    <row r="165" spans="1:5" ht="12.75">
      <c r="A165" s="12">
        <v>11868</v>
      </c>
      <c r="B165" s="12" t="s">
        <v>566</v>
      </c>
      <c r="C165" s="12" t="s">
        <v>142</v>
      </c>
      <c r="D165" s="12" t="s">
        <v>504</v>
      </c>
      <c r="E165" s="7" t="s">
        <v>689</v>
      </c>
    </row>
    <row r="166" spans="1:5" ht="12.75">
      <c r="A166" s="12">
        <v>11865</v>
      </c>
      <c r="B166" s="12" t="s">
        <v>567</v>
      </c>
      <c r="C166" s="12" t="s">
        <v>126</v>
      </c>
      <c r="D166" s="12" t="s">
        <v>504</v>
      </c>
      <c r="E166" s="7" t="s">
        <v>689</v>
      </c>
    </row>
    <row r="167" spans="1:5" ht="12.75">
      <c r="A167" s="12">
        <v>10870</v>
      </c>
      <c r="B167" s="12" t="s">
        <v>568</v>
      </c>
      <c r="C167" s="12" t="s">
        <v>142</v>
      </c>
      <c r="D167" s="12" t="s">
        <v>504</v>
      </c>
      <c r="E167" s="7" t="s">
        <v>689</v>
      </c>
    </row>
    <row r="168" spans="1:5" ht="12.75">
      <c r="A168" s="12">
        <v>10859</v>
      </c>
      <c r="B168" s="12" t="s">
        <v>569</v>
      </c>
      <c r="C168" s="12" t="s">
        <v>126</v>
      </c>
      <c r="D168" s="12" t="s">
        <v>504</v>
      </c>
      <c r="E168" s="7" t="s">
        <v>689</v>
      </c>
    </row>
    <row r="169" spans="1:5" ht="12.75">
      <c r="A169" s="12">
        <v>10853</v>
      </c>
      <c r="B169" s="12" t="s">
        <v>570</v>
      </c>
      <c r="C169" s="12" t="s">
        <v>142</v>
      </c>
      <c r="D169" s="12" t="s">
        <v>504</v>
      </c>
      <c r="E169" s="7" t="s">
        <v>689</v>
      </c>
    </row>
    <row r="170" spans="1:5" ht="12.75">
      <c r="A170" s="12">
        <v>10855</v>
      </c>
      <c r="B170" s="12" t="s">
        <v>571</v>
      </c>
      <c r="C170" s="12" t="s">
        <v>126</v>
      </c>
      <c r="D170" s="12" t="s">
        <v>504</v>
      </c>
      <c r="E170" s="7" t="s">
        <v>689</v>
      </c>
    </row>
    <row r="171" spans="1:5" ht="12.75">
      <c r="A171" s="12">
        <v>11951</v>
      </c>
      <c r="B171" s="12" t="s">
        <v>666</v>
      </c>
      <c r="C171" s="12" t="s">
        <v>45</v>
      </c>
      <c r="D171" s="12" t="s">
        <v>104</v>
      </c>
      <c r="E171" s="7" t="s">
        <v>689</v>
      </c>
    </row>
    <row r="172" spans="1:5" ht="12.75">
      <c r="A172" s="12">
        <v>6610</v>
      </c>
      <c r="B172" s="12" t="s">
        <v>667</v>
      </c>
      <c r="C172" s="12" t="s">
        <v>30</v>
      </c>
      <c r="D172" s="12" t="s">
        <v>104</v>
      </c>
      <c r="E172" s="7" t="s">
        <v>689</v>
      </c>
    </row>
    <row r="173" spans="1:5" ht="12.75">
      <c r="A173" s="12">
        <v>10239</v>
      </c>
      <c r="B173" s="12" t="s">
        <v>668</v>
      </c>
      <c r="C173" s="12" t="s">
        <v>16</v>
      </c>
      <c r="D173" s="12" t="s">
        <v>104</v>
      </c>
      <c r="E173" s="7" t="s">
        <v>689</v>
      </c>
    </row>
    <row r="174" spans="1:5" ht="12.75">
      <c r="A174" s="12">
        <v>5870</v>
      </c>
      <c r="B174" s="12" t="s">
        <v>669</v>
      </c>
      <c r="C174" s="12" t="s">
        <v>30</v>
      </c>
      <c r="D174" s="12" t="s">
        <v>104</v>
      </c>
      <c r="E174" s="7" t="s">
        <v>689</v>
      </c>
    </row>
    <row r="175" spans="1:5" ht="12.75">
      <c r="A175" s="12">
        <v>11949</v>
      </c>
      <c r="B175" s="12" t="s">
        <v>670</v>
      </c>
      <c r="C175" s="12" t="s">
        <v>136</v>
      </c>
      <c r="D175" s="12" t="s">
        <v>104</v>
      </c>
      <c r="E175" s="7" t="s">
        <v>689</v>
      </c>
    </row>
    <row r="176" spans="1:5" ht="12.75">
      <c r="A176" s="12">
        <v>10724</v>
      </c>
      <c r="B176" s="12" t="s">
        <v>671</v>
      </c>
      <c r="C176" s="12" t="s">
        <v>30</v>
      </c>
      <c r="D176" s="12" t="s">
        <v>104</v>
      </c>
      <c r="E176" s="7" t="s">
        <v>689</v>
      </c>
    </row>
    <row r="177" spans="1:5" ht="12.75">
      <c r="A177" s="12">
        <v>8593</v>
      </c>
      <c r="B177" s="12" t="s">
        <v>672</v>
      </c>
      <c r="C177" s="12" t="s">
        <v>30</v>
      </c>
      <c r="D177" s="12" t="s">
        <v>104</v>
      </c>
      <c r="E177" s="7" t="s">
        <v>689</v>
      </c>
    </row>
    <row r="178" spans="1:5" ht="12.75">
      <c r="A178" s="12">
        <v>6826</v>
      </c>
      <c r="B178" s="12" t="s">
        <v>673</v>
      </c>
      <c r="C178" s="12" t="s">
        <v>30</v>
      </c>
      <c r="D178" s="12" t="s">
        <v>104</v>
      </c>
      <c r="E178" s="7" t="s">
        <v>689</v>
      </c>
    </row>
    <row r="179" spans="1:5" ht="12.75">
      <c r="A179" s="12">
        <v>10177</v>
      </c>
      <c r="B179" s="12" t="s">
        <v>674</v>
      </c>
      <c r="C179" s="12" t="s">
        <v>8</v>
      </c>
      <c r="D179" s="12" t="s">
        <v>104</v>
      </c>
      <c r="E179" s="7" t="s">
        <v>689</v>
      </c>
    </row>
    <row r="180" spans="1:5" ht="12.75">
      <c r="A180" s="12">
        <v>9209</v>
      </c>
      <c r="B180" s="12" t="s">
        <v>675</v>
      </c>
      <c r="C180" s="12" t="s">
        <v>30</v>
      </c>
      <c r="D180" s="12" t="s">
        <v>104</v>
      </c>
      <c r="E180" s="7" t="s">
        <v>689</v>
      </c>
    </row>
    <row r="181" spans="1:5" ht="12.75">
      <c r="A181" s="12">
        <v>7933</v>
      </c>
      <c r="B181" s="12" t="s">
        <v>676</v>
      </c>
      <c r="C181" s="12" t="s">
        <v>45</v>
      </c>
      <c r="D181" s="12" t="s">
        <v>104</v>
      </c>
      <c r="E181" s="7" t="s">
        <v>689</v>
      </c>
    </row>
    <row r="182" spans="1:5" ht="12.75">
      <c r="A182" s="12">
        <v>8974</v>
      </c>
      <c r="B182" s="12" t="s">
        <v>677</v>
      </c>
      <c r="C182" s="12" t="s">
        <v>8</v>
      </c>
      <c r="D182" s="12" t="s">
        <v>104</v>
      </c>
      <c r="E182" s="7" t="s">
        <v>689</v>
      </c>
    </row>
    <row r="183" spans="1:5" ht="12.75">
      <c r="A183" s="12">
        <v>7755</v>
      </c>
      <c r="B183" s="12" t="s">
        <v>678</v>
      </c>
      <c r="C183" s="12" t="s">
        <v>32</v>
      </c>
      <c r="D183" s="12" t="s">
        <v>104</v>
      </c>
      <c r="E183" s="7" t="s">
        <v>689</v>
      </c>
    </row>
    <row r="184" spans="1:5" ht="12.75">
      <c r="A184" s="12">
        <v>11179</v>
      </c>
      <c r="B184" s="12" t="s">
        <v>679</v>
      </c>
      <c r="C184" s="12" t="s">
        <v>32</v>
      </c>
      <c r="D184" s="12" t="s">
        <v>104</v>
      </c>
      <c r="E184" s="7" t="s">
        <v>689</v>
      </c>
    </row>
    <row r="185" spans="1:5" ht="12.75">
      <c r="A185" s="12">
        <v>6383</v>
      </c>
      <c r="B185" s="12" t="s">
        <v>680</v>
      </c>
      <c r="C185" s="12" t="s">
        <v>126</v>
      </c>
      <c r="D185" s="12" t="s">
        <v>104</v>
      </c>
      <c r="E185" s="7" t="s">
        <v>689</v>
      </c>
    </row>
    <row r="186" spans="1:5" ht="12.75">
      <c r="A186" s="12">
        <v>8592</v>
      </c>
      <c r="B186" s="12" t="s">
        <v>681</v>
      </c>
      <c r="C186" s="12" t="s">
        <v>8</v>
      </c>
      <c r="D186" s="12" t="s">
        <v>104</v>
      </c>
      <c r="E186" s="7" t="s">
        <v>689</v>
      </c>
    </row>
    <row r="187" spans="1:5" ht="12.75">
      <c r="A187" s="12">
        <v>11747</v>
      </c>
      <c r="B187" s="12" t="s">
        <v>682</v>
      </c>
      <c r="C187" s="12" t="s">
        <v>136</v>
      </c>
      <c r="D187" s="12" t="s">
        <v>104</v>
      </c>
      <c r="E187" s="7" t="s">
        <v>689</v>
      </c>
    </row>
    <row r="188" spans="1:5" ht="12.75">
      <c r="A188" s="12">
        <v>8615</v>
      </c>
      <c r="B188" s="12" t="s">
        <v>683</v>
      </c>
      <c r="C188" s="12" t="s">
        <v>136</v>
      </c>
      <c r="D188" s="12" t="s">
        <v>104</v>
      </c>
      <c r="E188" s="7" t="s">
        <v>689</v>
      </c>
    </row>
    <row r="189" spans="1:5" ht="12.75">
      <c r="A189" s="12">
        <v>12006</v>
      </c>
      <c r="B189" s="12" t="s">
        <v>684</v>
      </c>
      <c r="C189" s="12" t="s">
        <v>136</v>
      </c>
      <c r="D189" s="12" t="s">
        <v>104</v>
      </c>
      <c r="E189" s="7" t="s">
        <v>689</v>
      </c>
    </row>
    <row r="190" spans="1:5" ht="12.75">
      <c r="A190" s="12">
        <v>11634</v>
      </c>
      <c r="B190" s="12" t="s">
        <v>685</v>
      </c>
      <c r="C190" s="12" t="s">
        <v>136</v>
      </c>
      <c r="D190" s="12" t="s">
        <v>104</v>
      </c>
      <c r="E190" s="7" t="s">
        <v>689</v>
      </c>
    </row>
    <row r="191" spans="1:5" ht="12.75">
      <c r="A191" s="12">
        <v>11570</v>
      </c>
      <c r="B191" s="12" t="s">
        <v>686</v>
      </c>
      <c r="C191" s="12" t="s">
        <v>126</v>
      </c>
      <c r="D191" s="12" t="s">
        <v>104</v>
      </c>
      <c r="E191" s="7" t="s">
        <v>689</v>
      </c>
    </row>
    <row r="194" ht="12.75">
      <c r="B194" s="81"/>
    </row>
    <row r="195" spans="2:4" ht="12.75">
      <c r="B195" s="81"/>
      <c r="D195" s="124"/>
    </row>
    <row r="196" ht="12.75">
      <c r="E196" s="12"/>
    </row>
  </sheetData>
  <sheetProtection/>
  <printOptions horizontalCentered="1"/>
  <pageMargins left="0.2755905511811024" right="0.11811023622047245" top="0.11811023622047245" bottom="0.12" header="0" footer="0"/>
  <pageSetup horizontalDpi="1200" verticalDpi="1200" orientation="portrait" paperSize="9"/>
  <rowBreaks count="1" manualBreakCount="1">
    <brk id="1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PageLayoutView="0" workbookViewId="0" topLeftCell="A1">
      <selection activeCell="I13" sqref="I13:I14"/>
    </sheetView>
  </sheetViews>
  <sheetFormatPr defaultColWidth="11.421875" defaultRowHeight="12.75"/>
  <cols>
    <col min="1" max="1" width="1.7109375" style="12" bestFit="1" customWidth="1"/>
    <col min="2" max="2" width="3.140625" style="12" bestFit="1" customWidth="1"/>
    <col min="3" max="3" width="29.28125" style="12" customWidth="1"/>
    <col min="4" max="4" width="3.140625" style="12" bestFit="1" customWidth="1"/>
    <col min="5" max="5" width="27.421875" style="12" customWidth="1"/>
    <col min="6" max="6" width="3.140625" style="12" bestFit="1" customWidth="1"/>
    <col min="7" max="7" width="27.7109375" style="12" customWidth="1"/>
    <col min="8" max="8" width="3.140625" style="1" bestFit="1" customWidth="1"/>
    <col min="9" max="9" width="29.421875" style="1" bestFit="1" customWidth="1"/>
    <col min="10" max="10" width="11.421875" style="1" customWidth="1"/>
    <col min="11" max="11" width="12.421875" style="1" bestFit="1" customWidth="1"/>
    <col min="12" max="16384" width="11.421875" style="1" customWidth="1"/>
  </cols>
  <sheetData>
    <row r="1" spans="2:7" ht="15">
      <c r="B1" s="139" t="s">
        <v>655</v>
      </c>
      <c r="C1" s="139"/>
      <c r="D1" s="139"/>
      <c r="E1" s="139"/>
      <c r="F1" s="139"/>
      <c r="G1" s="139"/>
    </row>
    <row r="3" spans="2:7" ht="15">
      <c r="B3" s="140" t="s">
        <v>656</v>
      </c>
      <c r="C3" s="140"/>
      <c r="D3" s="140"/>
      <c r="E3" s="140"/>
      <c r="F3" s="140"/>
      <c r="G3" s="140"/>
    </row>
    <row r="4" spans="2:7" ht="15">
      <c r="B4" s="87"/>
      <c r="C4" s="140" t="s">
        <v>506</v>
      </c>
      <c r="D4" s="140"/>
      <c r="E4" s="140"/>
      <c r="F4" s="140"/>
      <c r="G4" s="140"/>
    </row>
    <row r="5" ht="15">
      <c r="C5" s="88"/>
    </row>
    <row r="6" spans="2:5" ht="12.75">
      <c r="B6" s="117"/>
      <c r="C6" s="118" t="s">
        <v>489</v>
      </c>
      <c r="D6" s="117"/>
      <c r="E6" s="118" t="s">
        <v>489</v>
      </c>
    </row>
    <row r="7" spans="2:5" ht="12.75">
      <c r="B7" s="119"/>
      <c r="C7" s="119" t="s">
        <v>657</v>
      </c>
      <c r="D7" s="119"/>
      <c r="E7" s="119" t="s">
        <v>658</v>
      </c>
    </row>
    <row r="8" spans="2:5" ht="12.75">
      <c r="B8" s="132">
        <v>1</v>
      </c>
      <c r="C8" s="12" t="s">
        <v>450</v>
      </c>
      <c r="D8" s="132">
        <v>5</v>
      </c>
      <c r="E8" s="12" t="s">
        <v>491</v>
      </c>
    </row>
    <row r="9" spans="2:5" ht="12.75">
      <c r="B9" s="132">
        <v>2</v>
      </c>
      <c r="C9" s="12" t="s">
        <v>463</v>
      </c>
      <c r="D9" s="132">
        <v>6</v>
      </c>
      <c r="E9" s="12" t="s">
        <v>496</v>
      </c>
    </row>
    <row r="10" spans="2:5" ht="12.75">
      <c r="B10" s="132">
        <v>3</v>
      </c>
      <c r="C10" s="12" t="s">
        <v>490</v>
      </c>
      <c r="D10" s="132">
        <v>7</v>
      </c>
      <c r="E10" s="12" t="s">
        <v>497</v>
      </c>
    </row>
    <row r="11" spans="2:5" ht="12.75">
      <c r="B11" s="132">
        <v>4</v>
      </c>
      <c r="C11" s="12" t="s">
        <v>451</v>
      </c>
      <c r="D11" s="132">
        <v>8</v>
      </c>
      <c r="E11" s="12" t="s">
        <v>466</v>
      </c>
    </row>
    <row r="13" spans="2:5" ht="12.75">
      <c r="B13" s="133"/>
      <c r="C13" s="134" t="s">
        <v>659</v>
      </c>
      <c r="D13" s="133"/>
      <c r="E13" s="134" t="s">
        <v>659</v>
      </c>
    </row>
    <row r="14" spans="2:5" ht="12.75">
      <c r="B14" s="135"/>
      <c r="C14" s="135" t="s">
        <v>660</v>
      </c>
      <c r="D14" s="135"/>
      <c r="E14" s="135" t="s">
        <v>661</v>
      </c>
    </row>
    <row r="15" spans="2:5" ht="12.75">
      <c r="B15" s="132">
        <v>9</v>
      </c>
      <c r="C15" s="12" t="s">
        <v>493</v>
      </c>
      <c r="D15" s="132">
        <v>13</v>
      </c>
      <c r="E15" s="12" t="s">
        <v>468</v>
      </c>
    </row>
    <row r="16" spans="2:5" ht="12.75">
      <c r="B16" s="132">
        <v>10</v>
      </c>
      <c r="C16" s="12" t="s">
        <v>495</v>
      </c>
      <c r="D16" s="132">
        <v>14</v>
      </c>
      <c r="E16" s="12" t="s">
        <v>494</v>
      </c>
    </row>
    <row r="17" spans="2:5" ht="12.75">
      <c r="B17" s="132">
        <v>11</v>
      </c>
      <c r="C17" s="12" t="s">
        <v>498</v>
      </c>
      <c r="D17" s="132">
        <v>15</v>
      </c>
      <c r="E17" s="12" t="s">
        <v>503</v>
      </c>
    </row>
    <row r="18" spans="2:5" ht="12.75">
      <c r="B18" s="132">
        <v>12</v>
      </c>
      <c r="C18" s="12" t="s">
        <v>492</v>
      </c>
      <c r="D18" s="132">
        <v>16</v>
      </c>
      <c r="E18" s="12" t="s">
        <v>500</v>
      </c>
    </row>
    <row r="20" spans="2:5" ht="12.75">
      <c r="B20" s="117"/>
      <c r="C20" s="118" t="s">
        <v>489</v>
      </c>
      <c r="D20" s="133"/>
      <c r="E20" s="134" t="s">
        <v>662</v>
      </c>
    </row>
    <row r="21" spans="2:5" ht="12.75">
      <c r="B21" s="119"/>
      <c r="C21" s="119" t="s">
        <v>663</v>
      </c>
      <c r="D21" s="135"/>
      <c r="E21" s="135" t="s">
        <v>664</v>
      </c>
    </row>
    <row r="22" spans="2:5" ht="12.75">
      <c r="B22" s="132">
        <v>17</v>
      </c>
      <c r="C22" s="12" t="s">
        <v>94</v>
      </c>
      <c r="D22" s="132">
        <v>21</v>
      </c>
      <c r="E22" s="12" t="s">
        <v>502</v>
      </c>
    </row>
    <row r="23" spans="2:5" ht="12.75">
      <c r="B23" s="132">
        <v>18</v>
      </c>
      <c r="C23" s="12" t="s">
        <v>505</v>
      </c>
      <c r="D23" s="132">
        <v>22</v>
      </c>
      <c r="E23" s="12" t="s">
        <v>504</v>
      </c>
    </row>
    <row r="24" spans="2:5" ht="12.75">
      <c r="B24" s="132">
        <v>19</v>
      </c>
      <c r="C24" s="12" t="s">
        <v>501</v>
      </c>
      <c r="D24" s="132">
        <v>23</v>
      </c>
      <c r="E24" s="12" t="s">
        <v>104</v>
      </c>
    </row>
    <row r="25" spans="2:5" ht="12.75">
      <c r="B25" s="132">
        <v>20</v>
      </c>
      <c r="C25" s="12" t="s">
        <v>499</v>
      </c>
      <c r="D25" s="12" t="s">
        <v>372</v>
      </c>
      <c r="E25" s="12" t="s">
        <v>372</v>
      </c>
    </row>
    <row r="27" spans="5:7" ht="12.75">
      <c r="E27" s="105" t="s">
        <v>471</v>
      </c>
      <c r="F27" s="105"/>
      <c r="G27" s="105" t="s">
        <v>472</v>
      </c>
    </row>
    <row r="28" spans="5:7" ht="12.75">
      <c r="E28" s="105"/>
      <c r="F28" s="105"/>
      <c r="G28" s="105" t="s">
        <v>473</v>
      </c>
    </row>
    <row r="29" spans="5:7" ht="12.75">
      <c r="E29" s="105"/>
      <c r="F29" s="105"/>
      <c r="G29" s="105" t="s">
        <v>474</v>
      </c>
    </row>
    <row r="30" spans="5:7" ht="12.75">
      <c r="E30" s="105"/>
      <c r="F30" s="105"/>
      <c r="G30" s="105"/>
    </row>
    <row r="32" spans="3:9" ht="12.75">
      <c r="C32" s="136"/>
      <c r="D32" s="81"/>
      <c r="E32" s="81"/>
      <c r="F32" s="81"/>
      <c r="G32" s="81"/>
      <c r="H32" s="9"/>
      <c r="I32" s="9"/>
    </row>
    <row r="33" spans="3:9" ht="13.5">
      <c r="C33" s="137"/>
      <c r="D33" s="81"/>
      <c r="E33" s="81"/>
      <c r="F33" s="81"/>
      <c r="G33" s="81"/>
      <c r="H33" s="9"/>
      <c r="I33" s="9"/>
    </row>
    <row r="34" spans="3:9" ht="13.5">
      <c r="C34" s="137"/>
      <c r="D34" s="81"/>
      <c r="E34" s="81"/>
      <c r="F34" s="81"/>
      <c r="G34" s="81"/>
      <c r="H34" s="9"/>
      <c r="I34" s="9"/>
    </row>
    <row r="48" spans="3:7" ht="13.5">
      <c r="C48" s="107" t="s">
        <v>475</v>
      </c>
      <c r="D48" s="108"/>
      <c r="E48" s="108"/>
      <c r="F48" s="108"/>
      <c r="G48" s="108"/>
    </row>
    <row r="49" spans="3:7" ht="13.5">
      <c r="C49" s="107" t="s">
        <v>476</v>
      </c>
      <c r="D49" s="108"/>
      <c r="E49" s="108"/>
      <c r="F49" s="108"/>
      <c r="G49" s="108"/>
    </row>
    <row r="52" spans="3:7" ht="13.5">
      <c r="C52" s="109" t="s">
        <v>477</v>
      </c>
      <c r="D52" s="110"/>
      <c r="E52" s="111"/>
      <c r="F52" s="110"/>
      <c r="G52" s="110"/>
    </row>
    <row r="53" spans="3:7" ht="13.5">
      <c r="C53" s="112" t="s">
        <v>478</v>
      </c>
      <c r="D53" s="106"/>
      <c r="E53" s="106"/>
      <c r="F53" s="106"/>
      <c r="G53" s="106"/>
    </row>
  </sheetData>
  <sheetProtection/>
  <mergeCells count="3">
    <mergeCell ref="B1:G1"/>
    <mergeCell ref="B3:G3"/>
    <mergeCell ref="C4:G4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F177"/>
  <sheetViews>
    <sheetView showGridLines="0" view="pageBreakPreview" zoomScale="70" zoomScaleNormal="75" zoomScaleSheetLayoutView="70" zoomScalePageLayoutView="0" workbookViewId="0" topLeftCell="A1">
      <selection activeCell="H1" sqref="H1"/>
    </sheetView>
  </sheetViews>
  <sheetFormatPr defaultColWidth="11.421875" defaultRowHeight="12.75"/>
  <cols>
    <col min="1" max="1" width="12.7109375" style="1" customWidth="1"/>
    <col min="2" max="2" width="4.421875" style="46" bestFit="1" customWidth="1"/>
    <col min="3" max="3" width="6.00390625" style="46" bestFit="1" customWidth="1"/>
    <col min="4" max="4" width="34.7109375" style="46" bestFit="1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8.710937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7109375" style="1" customWidth="1"/>
    <col min="15" max="15" width="1.421875" style="1" bestFit="1" customWidth="1"/>
    <col min="16" max="16" width="5.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421875" style="126" bestFit="1" customWidth="1"/>
    <col min="21" max="21" width="30.7109375" style="1" bestFit="1" customWidth="1"/>
    <col min="22" max="22" width="6.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421875" style="1" customWidth="1"/>
  </cols>
  <sheetData>
    <row r="1" spans="4:20" ht="13.5">
      <c r="D1" s="46" t="s">
        <v>419</v>
      </c>
      <c r="H1" s="130" t="str">
        <f>sorteig!C6</f>
        <v>ST. CUGAT (2 taules)</v>
      </c>
      <c r="I1" s="46" t="s">
        <v>420</v>
      </c>
      <c r="J1" s="48">
        <v>43526</v>
      </c>
      <c r="L1" s="84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26" t="s">
        <v>372</v>
      </c>
    </row>
    <row r="2" spans="1:10" ht="13.5">
      <c r="A2" s="51" t="s">
        <v>479</v>
      </c>
      <c r="B2" s="52"/>
      <c r="C2" s="52"/>
      <c r="D2" s="52"/>
      <c r="I2" s="46" t="s">
        <v>422</v>
      </c>
      <c r="J2" s="49" t="str">
        <f>Q5</f>
        <v>G-1</v>
      </c>
    </row>
    <row r="3" spans="4:8" ht="13.5">
      <c r="D3" s="46" t="s">
        <v>423</v>
      </c>
      <c r="H3" s="46" t="s">
        <v>424</v>
      </c>
    </row>
    <row r="4" spans="2:17" ht="13.5">
      <c r="B4" s="54">
        <v>2</v>
      </c>
      <c r="C4" s="55" t="s">
        <v>426</v>
      </c>
      <c r="D4" s="56" t="str">
        <f>VLOOKUP(B4,CLUB,2,0)</f>
        <v>CETT ESPARREGUERA "A"</v>
      </c>
      <c r="F4" s="54">
        <v>3</v>
      </c>
      <c r="G4" s="55" t="s">
        <v>426</v>
      </c>
      <c r="H4" s="56" t="str">
        <f>VLOOKUP(F4,CLUB,2,0)</f>
        <v>LLUÏSOS D'HORTA</v>
      </c>
      <c r="I4" s="55" t="s">
        <v>427</v>
      </c>
      <c r="J4" s="55" t="s">
        <v>428</v>
      </c>
      <c r="K4" s="55" t="s">
        <v>429</v>
      </c>
      <c r="L4" s="57" t="s">
        <v>430</v>
      </c>
      <c r="M4" s="57" t="s">
        <v>431</v>
      </c>
      <c r="P4" s="50" t="s">
        <v>432</v>
      </c>
      <c r="Q4" s="12" t="s">
        <v>421</v>
      </c>
    </row>
    <row r="5" spans="1:27" s="63" customFormat="1" ht="18.75" customHeight="1">
      <c r="A5" s="53" t="s">
        <v>425</v>
      </c>
      <c r="B5" s="116" t="s">
        <v>433</v>
      </c>
      <c r="C5" s="60" t="s">
        <v>372</v>
      </c>
      <c r="D5" s="114" t="str">
        <f aca="true" t="shared" si="0" ref="D5:D10">VLOOKUP(C5,jugA1,2,0)</f>
        <v> </v>
      </c>
      <c r="E5" s="61"/>
      <c r="F5" s="116" t="s">
        <v>434</v>
      </c>
      <c r="G5" s="60" t="s">
        <v>372</v>
      </c>
      <c r="H5" s="114" t="str">
        <f aca="true" t="shared" si="1" ref="H5:H10">VLOOKUP(G5,jugA1,2,0)</f>
        <v> </v>
      </c>
      <c r="I5" s="62"/>
      <c r="J5" s="62"/>
      <c r="K5" s="62"/>
      <c r="L5" s="115">
        <f>IF(OR(I5="",J5=""),"",IF(VALUE(TRIM(LEFT(I5,FIND("-",I5)-1)))&gt;VALUE(TRIM(RIGHT(I5,LEN(I5)-FIND("-",I5)))),1,0)+IF(VALUE(TRIM(LEFT(J5,FIND("-",J5)-1)))&gt;VALUE(TRIM(RIGHT(J5,LEN(J5)-FIND("-",J5)))),1,0)+IF(ISERROR(FIND("-",K5)),0,IF(VALUE(TRIM(LEFT(K5,FIND("-",K5)-1)))&gt;VALUE(TRIM(RIGHT(K5,LEN(K5)-FIND("-",K5)))),1,0))&amp;"-"&amp;IF(VALUE(TRIM(LEFT(I5,FIND("-",I5)-1)))&gt;VALUE(TRIM(RIGHT(I5,LEN(I5)-FIND("-",I5)))),0,1)+IF(VALUE(TRIM(LEFT(J5,FIND("-",J5)-1)))&gt;VALUE(TRIM(RIGHT(J5,LEN(J5)-FIND("-",J5)))),0,1)+IF(ISERROR(FIND("-",K5)),0,IF(VALUE(TRIM(LEFT(K5,FIND("-",K5)-1)))&gt;VALUE(TRIM(RIGHT(K5,LEN(K5)-FIND("-",K5)))),0,1)))</f>
      </c>
      <c r="M5" s="115">
        <f>IF(L5="","",IF(VALUE(LEFT(L5))&gt;VALUE(RIGHT(L5)),"1-0","0-1"))</f>
      </c>
      <c r="P5" s="64" t="s">
        <v>372</v>
      </c>
      <c r="Q5" s="138" t="s">
        <v>693</v>
      </c>
      <c r="R5" s="66"/>
      <c r="T5" s="86">
        <v>1</v>
      </c>
      <c r="U5" s="85" t="str">
        <f>sorteig!C8</f>
        <v>CTT RIPOLLET "A"</v>
      </c>
      <c r="V5" s="85"/>
      <c r="W5" s="85"/>
      <c r="X5" s="85"/>
      <c r="Y5" s="85"/>
      <c r="Z5" s="67"/>
      <c r="AA5" s="67"/>
    </row>
    <row r="6" spans="1:23" s="63" customFormat="1" ht="18.75" customHeight="1">
      <c r="A6" s="58" t="s">
        <v>435</v>
      </c>
      <c r="B6" s="116" t="s">
        <v>436</v>
      </c>
      <c r="C6" s="60" t="s">
        <v>372</v>
      </c>
      <c r="D6" s="114" t="str">
        <f t="shared" si="0"/>
        <v> </v>
      </c>
      <c r="E6" s="61"/>
      <c r="F6" s="116" t="s">
        <v>437</v>
      </c>
      <c r="G6" s="60" t="s">
        <v>372</v>
      </c>
      <c r="H6" s="114" t="str">
        <f t="shared" si="1"/>
        <v> </v>
      </c>
      <c r="I6" s="62"/>
      <c r="J6" s="62"/>
      <c r="K6" s="62"/>
      <c r="L6" s="115">
        <f>IF(OR(I6="",J6=""),"",IF(VALUE(TRIM(LEFT(I6,FIND("-",I6)-1)))&gt;VALUE(TRIM(RIGHT(I6,LEN(I6)-FIND("-",I6)))),1,0)+IF(VALUE(TRIM(LEFT(J6,FIND("-",J6)-1)))&gt;VALUE(TRIM(RIGHT(J6,LEN(J6)-FIND("-",J6)))),1,0)+IF(ISERROR(FIND("-",K6)),0,IF(VALUE(TRIM(LEFT(K6,FIND("-",K6)-1)))&gt;VALUE(TRIM(RIGHT(K6,LEN(K6)-FIND("-",K6)))),1,0))&amp;"-"&amp;IF(VALUE(TRIM(LEFT(I6,FIND("-",I6)-1)))&gt;VALUE(TRIM(RIGHT(I6,LEN(I6)-FIND("-",I6)))),0,1)+IF(VALUE(TRIM(LEFT(J6,FIND("-",J6)-1)))&gt;VALUE(TRIM(RIGHT(J6,LEN(J6)-FIND("-",J6)))),0,1)+IF(ISERROR(FIND("-",K6)),0,IF(VALUE(TRIM(LEFT(K6,FIND("-",K6)-1)))&gt;VALUE(TRIM(RIGHT(K6,LEN(K6)-FIND("-",K6)))),0,1)))</f>
      </c>
      <c r="M6" s="115">
        <f>IF(L6="","",IF(VALUE(LEFT(L6))&gt;VALUE(RIGHT(L6)),VALUE(LEFT(M5))+1&amp;"-"&amp;RIGHT(M5),LEFT(M5)&amp;"-"&amp;VALUE(RIGHT(M5))+1))</f>
      </c>
      <c r="P6" s="68"/>
      <c r="Q6" s="69"/>
      <c r="R6" s="69"/>
      <c r="T6" s="86">
        <v>2</v>
      </c>
      <c r="U6" s="85" t="str">
        <f>sorteig!C9</f>
        <v>CETT ESPARREGUERA "A"</v>
      </c>
      <c r="V6" s="85"/>
      <c r="W6" s="85"/>
    </row>
    <row r="7" spans="2:27" s="63" customFormat="1" ht="18.75" customHeight="1">
      <c r="B7" s="142" t="s">
        <v>438</v>
      </c>
      <c r="C7" s="60" t="s">
        <v>372</v>
      </c>
      <c r="D7" s="114" t="str">
        <f t="shared" si="0"/>
        <v> </v>
      </c>
      <c r="E7" s="61"/>
      <c r="F7" s="142" t="s">
        <v>438</v>
      </c>
      <c r="G7" s="60" t="s">
        <v>372</v>
      </c>
      <c r="H7" s="114" t="str">
        <f t="shared" si="1"/>
        <v> </v>
      </c>
      <c r="I7" s="62"/>
      <c r="J7" s="62"/>
      <c r="K7" s="62"/>
      <c r="L7" s="115">
        <f>IF(OR(I7="",J7=""),"",IF(VALUE(TRIM(LEFT(I7,FIND("-",I7)-1)))&gt;VALUE(TRIM(RIGHT(I7,LEN(I7)-FIND("-",I7)))),1,0)+IF(VALUE(TRIM(LEFT(J7,FIND("-",J7)-1)))&gt;VALUE(TRIM(RIGHT(J7,LEN(J7)-FIND("-",J7)))),1,0)+IF(ISERROR(FIND("-",K7)),0,IF(VALUE(TRIM(LEFT(K7,FIND("-",K7)-1)))&gt;VALUE(TRIM(RIGHT(K7,LEN(K7)-FIND("-",K7)))),1,0))&amp;"-"&amp;IF(VALUE(TRIM(LEFT(I7,FIND("-",I7)-1)))&gt;VALUE(TRIM(RIGHT(I7,LEN(I7)-FIND("-",I7)))),0,1)+IF(VALUE(TRIM(LEFT(J7,FIND("-",J7)-1)))&gt;VALUE(TRIM(RIGHT(J7,LEN(J7)-FIND("-",J7)))),0,1)+IF(ISERROR(FIND("-",K7)),0,IF(VALUE(TRIM(LEFT(K7,FIND("-",K7)-1)))&gt;VALUE(TRIM(RIGHT(K7,LEN(K7)-FIND("-",K7)))),0,1)))</f>
      </c>
      <c r="M7" s="115">
        <f>IF(L7="","",IF(VALUE(LEFT(L7))&gt;VALUE(RIGHT(L7)),VALUE(LEFT(M6))+1&amp;"-"&amp;RIGHT(M6),LEFT(M6)&amp;"-"&amp;VALUE(RIGHT(M6))+1))</f>
      </c>
      <c r="P7" s="68"/>
      <c r="Q7" s="69"/>
      <c r="R7" s="69"/>
      <c r="T7" s="86">
        <v>3</v>
      </c>
      <c r="U7" s="85" t="str">
        <f>sorteig!C10</f>
        <v>LLUÏSOS D'HORTA</v>
      </c>
      <c r="V7" s="85"/>
      <c r="W7" s="85"/>
      <c r="Z7" s="70"/>
      <c r="AA7" s="70"/>
    </row>
    <row r="8" spans="2:23" s="63" customFormat="1" ht="18.75" customHeight="1">
      <c r="B8" s="142"/>
      <c r="C8" s="60" t="s">
        <v>372</v>
      </c>
      <c r="D8" s="114" t="str">
        <f t="shared" si="0"/>
        <v> </v>
      </c>
      <c r="E8" s="61"/>
      <c r="F8" s="142"/>
      <c r="G8" s="60" t="s">
        <v>372</v>
      </c>
      <c r="H8" s="114" t="str">
        <f t="shared" si="1"/>
        <v> </v>
      </c>
      <c r="P8" s="68"/>
      <c r="Q8" s="69"/>
      <c r="R8" s="69"/>
      <c r="T8" s="86">
        <v>4</v>
      </c>
      <c r="U8" s="85" t="str">
        <f>sorteig!C11</f>
        <v>CTT RIPOLLET "B"</v>
      </c>
      <c r="V8" s="85"/>
      <c r="W8" s="85"/>
    </row>
    <row r="9" spans="2:23" s="63" customFormat="1" ht="18.75" customHeight="1">
      <c r="B9" s="116" t="s">
        <v>433</v>
      </c>
      <c r="C9" s="60" t="s">
        <v>372</v>
      </c>
      <c r="D9" s="114" t="str">
        <f t="shared" si="0"/>
        <v> </v>
      </c>
      <c r="E9" s="61"/>
      <c r="F9" s="116" t="s">
        <v>437</v>
      </c>
      <c r="G9" s="60" t="s">
        <v>372</v>
      </c>
      <c r="H9" s="114" t="str">
        <f t="shared" si="1"/>
        <v> </v>
      </c>
      <c r="I9" s="62"/>
      <c r="J9" s="62"/>
      <c r="K9" s="62"/>
      <c r="L9" s="115">
        <f>IF(OR(I9="",J9=""),"",IF(VALUE(TRIM(LEFT(I9,FIND("-",I9)-1)))&gt;VALUE(TRIM(RIGHT(I9,LEN(I9)-FIND("-",I9)))),1,0)+IF(VALUE(TRIM(LEFT(J9,FIND("-",J9)-1)))&gt;VALUE(TRIM(RIGHT(J9,LEN(J9)-FIND("-",J9)))),1,0)+IF(ISERROR(FIND("-",K9)),0,IF(VALUE(TRIM(LEFT(K9,FIND("-",K9)-1)))&gt;VALUE(TRIM(RIGHT(K9,LEN(K9)-FIND("-",K9)))),1,0))&amp;"-"&amp;IF(VALUE(TRIM(LEFT(I9,FIND("-",I9)-1)))&gt;VALUE(TRIM(RIGHT(I9,LEN(I9)-FIND("-",I9)))),0,1)+IF(VALUE(TRIM(LEFT(J9,FIND("-",J9)-1)))&gt;VALUE(TRIM(RIGHT(J9,LEN(J9)-FIND("-",J9)))),0,1)+IF(ISERROR(FIND("-",K9)),0,IF(VALUE(TRIM(LEFT(K9,FIND("-",K9)-1)))&gt;VALUE(TRIM(RIGHT(K9,LEN(K9)-FIND("-",K9)))),0,1)))</f>
      </c>
      <c r="M9" s="115">
        <f>IF(L9="","",IF(VALUE(LEFT(L9))&gt;VALUE(RIGHT(L9)),VALUE(LEFT(M7))+1&amp;"-"&amp;RIGHT(M7),LEFT(M7)&amp;"-"&amp;VALUE(RIGHT(M7))+1))</f>
      </c>
      <c r="P9" s="68"/>
      <c r="Q9" s="69"/>
      <c r="R9" s="69"/>
      <c r="T9" s="127"/>
      <c r="U9" s="85"/>
      <c r="V9" s="85"/>
      <c r="W9" s="85"/>
    </row>
    <row r="10" spans="2:23" s="63" customFormat="1" ht="18.75" customHeight="1">
      <c r="B10" s="116" t="s">
        <v>436</v>
      </c>
      <c r="C10" s="60" t="s">
        <v>372</v>
      </c>
      <c r="D10" s="114" t="str">
        <f t="shared" si="0"/>
        <v> </v>
      </c>
      <c r="E10" s="61"/>
      <c r="F10" s="116" t="s">
        <v>434</v>
      </c>
      <c r="G10" s="60" t="s">
        <v>372</v>
      </c>
      <c r="H10" s="114" t="str">
        <f t="shared" si="1"/>
        <v> </v>
      </c>
      <c r="I10" s="62"/>
      <c r="J10" s="62"/>
      <c r="K10" s="62"/>
      <c r="L10" s="115">
        <f>IF(OR(I10="",J10=""),"",IF(VALUE(TRIM(LEFT(I10,FIND("-",I10)-1)))&gt;VALUE(TRIM(RIGHT(I10,LEN(I10)-FIND("-",I10)))),1,0)+IF(VALUE(TRIM(LEFT(J10,FIND("-",J10)-1)))&gt;VALUE(TRIM(RIGHT(J10,LEN(J10)-FIND("-",J10)))),1,0)+IF(ISERROR(FIND("-",K10)),0,IF(VALUE(TRIM(LEFT(K10,FIND("-",K10)-1)))&gt;VALUE(TRIM(RIGHT(K10,LEN(K10)-FIND("-",K10)))),1,0))&amp;"-"&amp;IF(VALUE(TRIM(LEFT(I10,FIND("-",I10)-1)))&gt;VALUE(TRIM(RIGHT(I10,LEN(I10)-FIND("-",I10)))),0,1)+IF(VALUE(TRIM(LEFT(J10,FIND("-",J10)-1)))&gt;VALUE(TRIM(RIGHT(J10,LEN(J10)-FIND("-",J10)))),0,1)+IF(ISERROR(FIND("-",K10)),0,IF(VALUE(TRIM(LEFT(K10,FIND("-",K10)-1)))&gt;VALUE(TRIM(RIGHT(K10,LEN(K10)-FIND("-",K10)))),0,1)))</f>
      </c>
      <c r="M10" s="115">
        <f>IF(L10="","",IF(VALUE(LEFT(L10))&gt;VALUE(RIGHT(L10)),VALUE(LEFT(M9))+1&amp;"-"&amp;RIGHT(M9),LEFT(M9)&amp;"-"&amp;VALUE(RIGHT(M9))+1))</f>
      </c>
      <c r="P10" s="68"/>
      <c r="Q10" s="69"/>
      <c r="R10" s="69"/>
      <c r="T10" s="127"/>
      <c r="U10" s="85"/>
      <c r="V10" s="85"/>
      <c r="W10" s="85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T11" s="127"/>
      <c r="U11" s="85"/>
      <c r="V11" s="85"/>
      <c r="W11" s="85"/>
    </row>
    <row r="12" spans="9:23" ht="12.75">
      <c r="I12" s="71"/>
      <c r="J12" s="71"/>
      <c r="K12" s="71"/>
      <c r="L12" s="71"/>
      <c r="M12" s="71"/>
      <c r="S12" s="1" t="s">
        <v>372</v>
      </c>
      <c r="T12" s="128"/>
      <c r="U12" s="85"/>
      <c r="V12" s="85"/>
      <c r="W12" s="85"/>
    </row>
    <row r="13" spans="4:27" ht="12.75">
      <c r="D13" s="72" t="s">
        <v>439</v>
      </c>
      <c r="E13" s="73"/>
      <c r="H13" s="113">
        <f>IF(M10="","",IF(VALUE(LEFT(M10))&gt;VALUE(RIGHT(M10)),D4,H4))</f>
      </c>
      <c r="I13" s="71"/>
      <c r="J13" s="71"/>
      <c r="K13" s="71"/>
      <c r="L13" s="71"/>
      <c r="M13" s="71"/>
      <c r="T13" s="128"/>
      <c r="U13" s="85"/>
      <c r="V13" s="85"/>
      <c r="W13" s="85"/>
      <c r="Z13" s="74"/>
      <c r="AA13" s="74"/>
    </row>
    <row r="14" spans="8:23" ht="12.75">
      <c r="H14" s="71"/>
      <c r="I14" s="71"/>
      <c r="J14" s="71"/>
      <c r="K14" s="71"/>
      <c r="L14" s="71"/>
      <c r="M14" s="71"/>
      <c r="P14" s="50" t="s">
        <v>440</v>
      </c>
      <c r="Q14" s="12" t="s">
        <v>441</v>
      </c>
      <c r="T14" s="128"/>
      <c r="U14" s="85"/>
      <c r="V14" s="85"/>
      <c r="W14" s="85"/>
    </row>
    <row r="15" spans="4:23" ht="12.75">
      <c r="D15" s="72" t="s">
        <v>442</v>
      </c>
      <c r="E15" s="73"/>
      <c r="H15" s="113">
        <f>M10</f>
      </c>
      <c r="I15" s="71"/>
      <c r="J15" s="71"/>
      <c r="K15" s="71"/>
      <c r="L15" s="71"/>
      <c r="M15" s="71"/>
      <c r="T15" s="128"/>
      <c r="U15" s="85"/>
      <c r="V15" s="85"/>
      <c r="W15" s="85"/>
    </row>
    <row r="16" spans="9:23" ht="12.75">
      <c r="I16" s="71"/>
      <c r="J16" s="71"/>
      <c r="K16" s="71"/>
      <c r="L16" s="71"/>
      <c r="M16" s="71"/>
      <c r="P16" s="75" t="s">
        <v>372</v>
      </c>
      <c r="Q16" s="76" t="s">
        <v>372</v>
      </c>
      <c r="R16" s="76" t="s">
        <v>372</v>
      </c>
      <c r="S16" s="77" t="s">
        <v>372</v>
      </c>
      <c r="T16" s="128" t="s">
        <v>372</v>
      </c>
      <c r="U16" s="85"/>
      <c r="V16" s="85"/>
      <c r="W16" s="85"/>
    </row>
    <row r="17" spans="9:23" ht="12.75">
      <c r="I17" s="71"/>
      <c r="J17" s="71"/>
      <c r="K17" s="71"/>
      <c r="L17" s="71"/>
      <c r="M17" s="71"/>
      <c r="P17" s="78">
        <v>8373</v>
      </c>
      <c r="Q17" s="79" t="s">
        <v>464</v>
      </c>
      <c r="R17" s="69" t="s">
        <v>30</v>
      </c>
      <c r="S17" s="69" t="s">
        <v>463</v>
      </c>
      <c r="T17" s="129" t="s">
        <v>692</v>
      </c>
      <c r="U17" s="85"/>
      <c r="V17" s="85"/>
      <c r="W17" s="85"/>
    </row>
    <row r="18" spans="4:23" ht="12.75">
      <c r="D18" s="46" t="s">
        <v>423</v>
      </c>
      <c r="H18" s="46" t="s">
        <v>424</v>
      </c>
      <c r="P18" s="78">
        <v>8399</v>
      </c>
      <c r="Q18" s="79" t="s">
        <v>465</v>
      </c>
      <c r="R18" s="69" t="s">
        <v>16</v>
      </c>
      <c r="S18" s="69" t="s">
        <v>463</v>
      </c>
      <c r="T18" s="129" t="s">
        <v>692</v>
      </c>
      <c r="U18" s="85"/>
      <c r="V18" s="85"/>
      <c r="W18" s="85"/>
    </row>
    <row r="19" spans="2:23" ht="12.75">
      <c r="B19" s="54">
        <v>1</v>
      </c>
      <c r="C19" s="55" t="s">
        <v>426</v>
      </c>
      <c r="D19" s="56" t="str">
        <f>VLOOKUP(B19,CLUB,2,0)</f>
        <v>CTT RIPOLLET "A"</v>
      </c>
      <c r="F19" s="54">
        <v>4</v>
      </c>
      <c r="G19" s="55" t="s">
        <v>426</v>
      </c>
      <c r="H19" s="56" t="str">
        <f>VLOOKUP(F19,CLUB,2,0)</f>
        <v>CTT RIPOLLET "B"</v>
      </c>
      <c r="I19" s="55" t="s">
        <v>427</v>
      </c>
      <c r="J19" s="55" t="s">
        <v>428</v>
      </c>
      <c r="K19" s="55" t="s">
        <v>429</v>
      </c>
      <c r="L19" s="57" t="s">
        <v>430</v>
      </c>
      <c r="M19" s="57" t="s">
        <v>431</v>
      </c>
      <c r="P19" s="80">
        <v>7608</v>
      </c>
      <c r="Q19" s="19" t="s">
        <v>467</v>
      </c>
      <c r="R19" s="12" t="s">
        <v>16</v>
      </c>
      <c r="S19" s="12" t="s">
        <v>463</v>
      </c>
      <c r="T19" s="129" t="s">
        <v>692</v>
      </c>
      <c r="U19" s="85"/>
      <c r="V19" s="85"/>
      <c r="W19" s="85"/>
    </row>
    <row r="20" spans="1:23" s="63" customFormat="1" ht="18.75" customHeight="1">
      <c r="A20" s="53" t="s">
        <v>425</v>
      </c>
      <c r="B20" s="116" t="s">
        <v>433</v>
      </c>
      <c r="C20" s="60" t="s">
        <v>372</v>
      </c>
      <c r="D20" s="114" t="str">
        <f aca="true" t="shared" si="2" ref="D20:D25">VLOOKUP(C20,jugA1,2,0)</f>
        <v> </v>
      </c>
      <c r="E20" s="61"/>
      <c r="F20" s="116" t="s">
        <v>434</v>
      </c>
      <c r="G20" s="60" t="s">
        <v>372</v>
      </c>
      <c r="H20" s="114" t="str">
        <f aca="true" t="shared" si="3" ref="H20:H25">VLOOKUP(G20,jugA1,2,0)</f>
        <v> </v>
      </c>
      <c r="I20" s="62"/>
      <c r="J20" s="62"/>
      <c r="K20" s="62"/>
      <c r="L20" s="115">
        <f>IF(OR(I20="",J20=""),"",IF(VALUE(TRIM(LEFT(I20,FIND("-",I20)-1)))&gt;VALUE(TRIM(RIGHT(I20,LEN(I20)-FIND("-",I20)))),1,0)+IF(VALUE(TRIM(LEFT(J20,FIND("-",J20)-1)))&gt;VALUE(TRIM(RIGHT(J20,LEN(J20)-FIND("-",J20)))),1,0)+IF(ISERROR(FIND("-",K20)),0,IF(VALUE(TRIM(LEFT(K20,FIND("-",K20)-1)))&gt;VALUE(TRIM(RIGHT(K20,LEN(K20)-FIND("-",K20)))),1,0))&amp;"-"&amp;IF(VALUE(TRIM(LEFT(I20,FIND("-",I20)-1)))&gt;VALUE(TRIM(RIGHT(I20,LEN(I20)-FIND("-",I20)))),0,1)+IF(VALUE(TRIM(LEFT(J20,FIND("-",J20)-1)))&gt;VALUE(TRIM(RIGHT(J20,LEN(J20)-FIND("-",J20)))),0,1)+IF(ISERROR(FIND("-",K20)),0,IF(VALUE(TRIM(LEFT(K20,FIND("-",K20)-1)))&gt;VALUE(TRIM(RIGHT(K20,LEN(K20)-FIND("-",K20)))),0,1)))</f>
      </c>
      <c r="M20" s="115">
        <f>IF(L20="","",IF(VALUE(LEFT(L20))&gt;VALUE(RIGHT(L20)),"1-0","0-1"))</f>
      </c>
      <c r="P20" s="19">
        <v>8619</v>
      </c>
      <c r="Q20" s="19" t="s">
        <v>469</v>
      </c>
      <c r="R20" s="12" t="s">
        <v>23</v>
      </c>
      <c r="S20" s="12" t="s">
        <v>463</v>
      </c>
      <c r="T20" s="129" t="s">
        <v>692</v>
      </c>
      <c r="U20" s="85"/>
      <c r="V20" s="85"/>
      <c r="W20" s="85"/>
    </row>
    <row r="21" spans="1:23" s="63" customFormat="1" ht="18.75" customHeight="1">
      <c r="A21" s="58" t="s">
        <v>435</v>
      </c>
      <c r="B21" s="116" t="s">
        <v>436</v>
      </c>
      <c r="C21" s="60" t="s">
        <v>372</v>
      </c>
      <c r="D21" s="114" t="str">
        <f t="shared" si="2"/>
        <v> </v>
      </c>
      <c r="E21" s="61"/>
      <c r="F21" s="116" t="s">
        <v>437</v>
      </c>
      <c r="G21" s="60" t="s">
        <v>372</v>
      </c>
      <c r="H21" s="114" t="str">
        <f t="shared" si="3"/>
        <v> </v>
      </c>
      <c r="I21" s="62"/>
      <c r="J21" s="62"/>
      <c r="K21" s="62"/>
      <c r="L21" s="115">
        <f>IF(OR(I21="",J21=""),"",IF(VALUE(TRIM(LEFT(I21,FIND("-",I21)-1)))&gt;VALUE(TRIM(RIGHT(I21,LEN(I21)-FIND("-",I21)))),1,0)+IF(VALUE(TRIM(LEFT(J21,FIND("-",J21)-1)))&gt;VALUE(TRIM(RIGHT(J21,LEN(J21)-FIND("-",J21)))),1,0)+IF(ISERROR(FIND("-",K21)),0,IF(VALUE(TRIM(LEFT(K21,FIND("-",K21)-1)))&gt;VALUE(TRIM(RIGHT(K21,LEN(K21)-FIND("-",K21)))),1,0))&amp;"-"&amp;IF(VALUE(TRIM(LEFT(I21,FIND("-",I21)-1)))&gt;VALUE(TRIM(RIGHT(I21,LEN(I21)-FIND("-",I21)))),0,1)+IF(VALUE(TRIM(LEFT(J21,FIND("-",J21)-1)))&gt;VALUE(TRIM(RIGHT(J21,LEN(J21)-FIND("-",J21)))),0,1)+IF(ISERROR(FIND("-",K21)),0,IF(VALUE(TRIM(LEFT(K21,FIND("-",K21)-1)))&gt;VALUE(TRIM(RIGHT(K21,LEN(K21)-FIND("-",K21)))),0,1)))</f>
      </c>
      <c r="M21" s="115">
        <f>IF(L21="","",IF(VALUE(LEFT(L21))&gt;VALUE(RIGHT(L21)),VALUE(LEFT(M20))+1&amp;"-"&amp;RIGHT(M20),LEFT(M20)&amp;"-"&amp;VALUE(RIGHT(M20))+1))</f>
      </c>
      <c r="P21" s="19">
        <v>10389</v>
      </c>
      <c r="Q21" s="19" t="s">
        <v>470</v>
      </c>
      <c r="R21" s="12" t="s">
        <v>23</v>
      </c>
      <c r="S21" s="12" t="s">
        <v>463</v>
      </c>
      <c r="T21" s="129" t="s">
        <v>692</v>
      </c>
      <c r="U21" s="85"/>
      <c r="V21" s="85"/>
      <c r="W21" s="85"/>
    </row>
    <row r="22" spans="2:23" s="63" customFormat="1" ht="18.75" customHeight="1">
      <c r="B22" s="142" t="s">
        <v>438</v>
      </c>
      <c r="C22" s="60" t="s">
        <v>372</v>
      </c>
      <c r="D22" s="114" t="str">
        <f t="shared" si="2"/>
        <v> </v>
      </c>
      <c r="E22" s="61"/>
      <c r="F22" s="142" t="s">
        <v>438</v>
      </c>
      <c r="G22" s="60" t="s">
        <v>372</v>
      </c>
      <c r="H22" s="114" t="str">
        <f t="shared" si="3"/>
        <v> </v>
      </c>
      <c r="I22" s="62"/>
      <c r="J22" s="62"/>
      <c r="K22" s="62"/>
      <c r="L22" s="115">
        <f>IF(OR(I22="",J22=""),"",IF(VALUE(TRIM(LEFT(I22,FIND("-",I22)-1)))&gt;VALUE(TRIM(RIGHT(I22,LEN(I22)-FIND("-",I22)))),1,0)+IF(VALUE(TRIM(LEFT(J22,FIND("-",J22)-1)))&gt;VALUE(TRIM(RIGHT(J22,LEN(J22)-FIND("-",J22)))),1,0)+IF(ISERROR(FIND("-",K22)),0,IF(VALUE(TRIM(LEFT(K22,FIND("-",K22)-1)))&gt;VALUE(TRIM(RIGHT(K22,LEN(K22)-FIND("-",K22)))),1,0))&amp;"-"&amp;IF(VALUE(TRIM(LEFT(I22,FIND("-",I22)-1)))&gt;VALUE(TRIM(RIGHT(I22,LEN(I22)-FIND("-",I22)))),0,1)+IF(VALUE(TRIM(LEFT(J22,FIND("-",J22)-1)))&gt;VALUE(TRIM(RIGHT(J22,LEN(J22)-FIND("-",J22)))),0,1)+IF(ISERROR(FIND("-",K22)),0,IF(VALUE(TRIM(LEFT(K22,FIND("-",K22)-1)))&gt;VALUE(TRIM(RIGHT(K22,LEN(K22)-FIND("-",K22)))),0,1)))</f>
      </c>
      <c r="M22" s="115">
        <f>IF(L22="","",IF(VALUE(LEFT(L22))&gt;VALUE(RIGHT(L22)),VALUE(LEFT(M21))+1&amp;"-"&amp;RIGHT(M21),LEFT(M21)&amp;"-"&amp;VALUE(RIGHT(M21))+1))</f>
      </c>
      <c r="P22" s="19">
        <v>10656</v>
      </c>
      <c r="Q22" s="19" t="s">
        <v>572</v>
      </c>
      <c r="R22" s="12" t="s">
        <v>32</v>
      </c>
      <c r="S22" s="12" t="s">
        <v>463</v>
      </c>
      <c r="T22" s="129" t="s">
        <v>692</v>
      </c>
      <c r="U22" s="85"/>
      <c r="V22" s="85"/>
      <c r="W22" s="85"/>
    </row>
    <row r="23" spans="2:20" s="63" customFormat="1" ht="18.75" customHeight="1">
      <c r="B23" s="142"/>
      <c r="C23" s="60" t="s">
        <v>372</v>
      </c>
      <c r="D23" s="114" t="str">
        <f t="shared" si="2"/>
        <v> </v>
      </c>
      <c r="E23" s="61"/>
      <c r="F23" s="142"/>
      <c r="G23" s="60" t="s">
        <v>372</v>
      </c>
      <c r="H23" s="114" t="str">
        <f t="shared" si="3"/>
        <v> </v>
      </c>
      <c r="P23" s="78">
        <v>8551</v>
      </c>
      <c r="Q23" s="79" t="s">
        <v>604</v>
      </c>
      <c r="R23" s="69" t="s">
        <v>16</v>
      </c>
      <c r="S23" s="69" t="s">
        <v>490</v>
      </c>
      <c r="T23" s="79" t="s">
        <v>692</v>
      </c>
    </row>
    <row r="24" spans="1:20" ht="18.75" customHeight="1">
      <c r="A24" s="63"/>
      <c r="B24" s="116" t="s">
        <v>433</v>
      </c>
      <c r="C24" s="60" t="s">
        <v>372</v>
      </c>
      <c r="D24" s="114" t="str">
        <f t="shared" si="2"/>
        <v> </v>
      </c>
      <c r="E24" s="61"/>
      <c r="F24" s="116" t="s">
        <v>437</v>
      </c>
      <c r="G24" s="60" t="s">
        <v>372</v>
      </c>
      <c r="H24" s="114" t="str">
        <f t="shared" si="3"/>
        <v> </v>
      </c>
      <c r="I24" s="62"/>
      <c r="J24" s="62"/>
      <c r="K24" s="62"/>
      <c r="L24" s="115">
        <f>IF(OR(I24="",J24=""),"",IF(VALUE(TRIM(LEFT(I24,FIND("-",I24)-1)))&gt;VALUE(TRIM(RIGHT(I24,LEN(I24)-FIND("-",I24)))),1,0)+IF(VALUE(TRIM(LEFT(J24,FIND("-",J24)-1)))&gt;VALUE(TRIM(RIGHT(J24,LEN(J24)-FIND("-",J24)))),1,0)+IF(ISERROR(FIND("-",K24)),0,IF(VALUE(TRIM(LEFT(K24,FIND("-",K24)-1)))&gt;VALUE(TRIM(RIGHT(K24,LEN(K24)-FIND("-",K24)))),1,0))&amp;"-"&amp;IF(VALUE(TRIM(LEFT(I24,FIND("-",I24)-1)))&gt;VALUE(TRIM(RIGHT(I24,LEN(I24)-FIND("-",I24)))),0,1)+IF(VALUE(TRIM(LEFT(J24,FIND("-",J24)-1)))&gt;VALUE(TRIM(RIGHT(J24,LEN(J24)-FIND("-",J24)))),0,1)+IF(ISERROR(FIND("-",K24)),0,IF(VALUE(TRIM(LEFT(K24,FIND("-",K24)-1)))&gt;VALUE(TRIM(RIGHT(K24,LEN(K24)-FIND("-",K24)))),0,1)))</f>
      </c>
      <c r="M24" s="115">
        <f>IF(L24="","",IF(VALUE(LEFT(L24))&gt;VALUE(RIGHT(L24)),VALUE(LEFT(M22))+1&amp;"-"&amp;RIGHT(M22),LEFT(M22)&amp;"-"&amp;VALUE(RIGHT(M22))+1))</f>
      </c>
      <c r="N24" s="63"/>
      <c r="P24" s="19">
        <v>7154</v>
      </c>
      <c r="Q24" s="19" t="s">
        <v>605</v>
      </c>
      <c r="R24" s="12" t="s">
        <v>12</v>
      </c>
      <c r="S24" s="12" t="s">
        <v>490</v>
      </c>
      <c r="T24" s="19" t="s">
        <v>692</v>
      </c>
    </row>
    <row r="25" spans="1:20" ht="18.75" customHeight="1">
      <c r="A25" s="63"/>
      <c r="B25" s="116" t="s">
        <v>436</v>
      </c>
      <c r="C25" s="60" t="s">
        <v>372</v>
      </c>
      <c r="D25" s="114" t="str">
        <f t="shared" si="2"/>
        <v> </v>
      </c>
      <c r="E25" s="61"/>
      <c r="F25" s="116" t="s">
        <v>434</v>
      </c>
      <c r="G25" s="60" t="s">
        <v>372</v>
      </c>
      <c r="H25" s="114" t="str">
        <f t="shared" si="3"/>
        <v> </v>
      </c>
      <c r="I25" s="62"/>
      <c r="J25" s="62"/>
      <c r="K25" s="62"/>
      <c r="L25" s="115">
        <f>IF(OR(I25="",J25=""),"",IF(VALUE(TRIM(LEFT(I25,FIND("-",I25)-1)))&gt;VALUE(TRIM(RIGHT(I25,LEN(I25)-FIND("-",I25)))),1,0)+IF(VALUE(TRIM(LEFT(J25,FIND("-",J25)-1)))&gt;VALUE(TRIM(RIGHT(J25,LEN(J25)-FIND("-",J25)))),1,0)+IF(ISERROR(FIND("-",K25)),0,IF(VALUE(TRIM(LEFT(K25,FIND("-",K25)-1)))&gt;VALUE(TRIM(RIGHT(K25,LEN(K25)-FIND("-",K25)))),1,0))&amp;"-"&amp;IF(VALUE(TRIM(LEFT(I25,FIND("-",I25)-1)))&gt;VALUE(TRIM(RIGHT(I25,LEN(I25)-FIND("-",I25)))),0,1)+IF(VALUE(TRIM(LEFT(J25,FIND("-",J25)-1)))&gt;VALUE(TRIM(RIGHT(J25,LEN(J25)-FIND("-",J25)))),0,1)+IF(ISERROR(FIND("-",K25)),0,IF(VALUE(TRIM(LEFT(K25,FIND("-",K25)-1)))&gt;VALUE(TRIM(RIGHT(K25,LEN(K25)-FIND("-",K25)))),0,1)))</f>
      </c>
      <c r="M25" s="115">
        <f>IF(L25="","",IF(VALUE(LEFT(L25))&gt;VALUE(RIGHT(L25)),VALUE(LEFT(M24))+1&amp;"-"&amp;RIGHT(M24),LEFT(M24)&amp;"-"&amp;VALUE(RIGHT(M24))+1))</f>
      </c>
      <c r="N25" s="63"/>
      <c r="P25" s="19">
        <v>8553</v>
      </c>
      <c r="Q25" s="19" t="s">
        <v>606</v>
      </c>
      <c r="R25" s="12" t="s">
        <v>23</v>
      </c>
      <c r="S25" s="12" t="s">
        <v>490</v>
      </c>
      <c r="T25" s="19" t="s">
        <v>692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9238</v>
      </c>
      <c r="Q26" s="19" t="s">
        <v>607</v>
      </c>
      <c r="R26" s="12" t="s">
        <v>23</v>
      </c>
      <c r="S26" s="12" t="s">
        <v>490</v>
      </c>
      <c r="T26" s="19" t="s">
        <v>692</v>
      </c>
    </row>
    <row r="27" spans="9:20" ht="12.75">
      <c r="I27" s="71"/>
      <c r="J27" s="71"/>
      <c r="K27" s="71"/>
      <c r="L27" s="71"/>
      <c r="M27" s="71"/>
      <c r="P27" s="19">
        <v>7081</v>
      </c>
      <c r="Q27" s="19" t="s">
        <v>373</v>
      </c>
      <c r="R27" s="12" t="s">
        <v>32</v>
      </c>
      <c r="S27" s="12" t="s">
        <v>450</v>
      </c>
      <c r="T27" s="19" t="s">
        <v>692</v>
      </c>
    </row>
    <row r="28" spans="4:20" ht="12.75">
      <c r="D28" s="72" t="s">
        <v>439</v>
      </c>
      <c r="E28" s="73"/>
      <c r="H28" s="113">
        <f>IF(M25="","",IF(VALUE(LEFT(M25))&gt;VALUE(RIGHT(M25)),D19,H19))</f>
      </c>
      <c r="I28" s="71"/>
      <c r="J28" s="71"/>
      <c r="K28" s="71"/>
      <c r="L28" s="71"/>
      <c r="M28" s="71"/>
      <c r="P28" s="80">
        <v>6247</v>
      </c>
      <c r="Q28" s="19" t="s">
        <v>347</v>
      </c>
      <c r="R28" s="12" t="s">
        <v>30</v>
      </c>
      <c r="S28" s="12" t="s">
        <v>450</v>
      </c>
      <c r="T28" s="19" t="s">
        <v>692</v>
      </c>
    </row>
    <row r="29" spans="8:32" ht="12.75">
      <c r="H29" s="71"/>
      <c r="I29" s="71"/>
      <c r="J29" s="71"/>
      <c r="K29" s="71"/>
      <c r="L29" s="71"/>
      <c r="M29" s="71"/>
      <c r="P29" s="19">
        <v>7751</v>
      </c>
      <c r="Q29" s="19" t="s">
        <v>448</v>
      </c>
      <c r="R29" s="12" t="s">
        <v>32</v>
      </c>
      <c r="S29" s="81" t="s">
        <v>450</v>
      </c>
      <c r="T29" s="19" t="s">
        <v>692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442</v>
      </c>
      <c r="E30" s="73"/>
      <c r="H30" s="113">
        <f>M25</f>
      </c>
      <c r="I30" s="71"/>
      <c r="J30" s="71"/>
      <c r="K30" s="71"/>
      <c r="L30" s="71"/>
      <c r="M30" s="71"/>
      <c r="O30" s="92"/>
      <c r="P30" s="19">
        <v>8089</v>
      </c>
      <c r="Q30" s="19" t="s">
        <v>456</v>
      </c>
      <c r="R30" s="12" t="s">
        <v>32</v>
      </c>
      <c r="S30" s="81" t="s">
        <v>450</v>
      </c>
      <c r="T30" s="19" t="s">
        <v>692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0">
        <v>9026</v>
      </c>
      <c r="Q31" s="19" t="s">
        <v>458</v>
      </c>
      <c r="R31" s="12" t="s">
        <v>32</v>
      </c>
      <c r="S31" s="12" t="s">
        <v>450</v>
      </c>
      <c r="T31" s="19" t="s">
        <v>692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8">
        <v>10909</v>
      </c>
      <c r="Q32" s="79" t="s">
        <v>608</v>
      </c>
      <c r="R32" s="69" t="s">
        <v>126</v>
      </c>
      <c r="S32" s="69" t="s">
        <v>450</v>
      </c>
      <c r="T32" s="79" t="s">
        <v>692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423</v>
      </c>
      <c r="E33" s="47"/>
      <c r="F33" s="46"/>
      <c r="G33" s="46"/>
      <c r="H33" s="46" t="s">
        <v>424</v>
      </c>
      <c r="I33" s="46"/>
      <c r="J33" s="46"/>
      <c r="K33" s="46"/>
      <c r="L33" s="46"/>
      <c r="M33" s="46"/>
      <c r="N33" s="1"/>
      <c r="O33" s="101"/>
      <c r="P33" s="78">
        <v>11775</v>
      </c>
      <c r="Q33" s="79" t="s">
        <v>609</v>
      </c>
      <c r="R33" s="69" t="s">
        <v>45</v>
      </c>
      <c r="S33" s="69" t="s">
        <v>450</v>
      </c>
      <c r="T33" s="79" t="s">
        <v>692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2</v>
      </c>
      <c r="C34" s="55" t="s">
        <v>426</v>
      </c>
      <c r="D34" s="56" t="str">
        <f>VLOOKUP(B34,CLUB,2,0)</f>
        <v>CETT ESPARREGUERA "A"</v>
      </c>
      <c r="E34" s="47"/>
      <c r="F34" s="54">
        <v>4</v>
      </c>
      <c r="G34" s="55" t="s">
        <v>426</v>
      </c>
      <c r="H34" s="56" t="str">
        <f>VLOOKUP(F34,CLUB,2,0)</f>
        <v>CTT RIPOLLET "B"</v>
      </c>
      <c r="I34" s="55" t="s">
        <v>427</v>
      </c>
      <c r="J34" s="55" t="s">
        <v>428</v>
      </c>
      <c r="K34" s="55" t="s">
        <v>429</v>
      </c>
      <c r="L34" s="57" t="s">
        <v>430</v>
      </c>
      <c r="M34" s="57" t="s">
        <v>431</v>
      </c>
      <c r="N34" s="1"/>
      <c r="O34" s="101"/>
      <c r="P34" s="78">
        <v>11774</v>
      </c>
      <c r="Q34" s="79" t="s">
        <v>610</v>
      </c>
      <c r="R34" s="69" t="s">
        <v>45</v>
      </c>
      <c r="S34" s="69" t="s">
        <v>450</v>
      </c>
      <c r="T34" s="79" t="s">
        <v>692</v>
      </c>
    </row>
    <row r="35" spans="1:20" s="63" customFormat="1" ht="18.75" customHeight="1">
      <c r="A35" s="53" t="s">
        <v>443</v>
      </c>
      <c r="B35" s="116" t="s">
        <v>433</v>
      </c>
      <c r="C35" s="60" t="s">
        <v>372</v>
      </c>
      <c r="D35" s="114" t="str">
        <f aca="true" t="shared" si="4" ref="D35:D40">VLOOKUP(C35,jugA1,2,0)</f>
        <v> </v>
      </c>
      <c r="E35" s="61"/>
      <c r="F35" s="116" t="s">
        <v>434</v>
      </c>
      <c r="G35" s="60" t="s">
        <v>372</v>
      </c>
      <c r="H35" s="114" t="str">
        <f aca="true" t="shared" si="5" ref="H35:H40">VLOOKUP(G35,jugA1,2,0)</f>
        <v> </v>
      </c>
      <c r="I35" s="62"/>
      <c r="J35" s="62"/>
      <c r="K35" s="62"/>
      <c r="L35" s="115">
        <f>IF(OR(I35="",J35=""),"",IF(VALUE(TRIM(LEFT(I35,FIND("-",I35)-1)))&gt;VALUE(TRIM(RIGHT(I35,LEN(I35)-FIND("-",I35)))),1,0)+IF(VALUE(TRIM(LEFT(J35,FIND("-",J35)-1)))&gt;VALUE(TRIM(RIGHT(J35,LEN(J35)-FIND("-",J35)))),1,0)+IF(ISERROR(FIND("-",K35)),0,IF(VALUE(TRIM(LEFT(K35,FIND("-",K35)-1)))&gt;VALUE(TRIM(RIGHT(K35,LEN(K35)-FIND("-",K35)))),1,0))&amp;"-"&amp;IF(VALUE(TRIM(LEFT(I35,FIND("-",I35)-1)))&gt;VALUE(TRIM(RIGHT(I35,LEN(I35)-FIND("-",I35)))),0,1)+IF(VALUE(TRIM(LEFT(J35,FIND("-",J35)-1)))&gt;VALUE(TRIM(RIGHT(J35,LEN(J35)-FIND("-",J35)))),0,1)+IF(ISERROR(FIND("-",K35)),0,IF(VALUE(TRIM(LEFT(K35,FIND("-",K35)-1)))&gt;VALUE(TRIM(RIGHT(K35,LEN(K35)-FIND("-",K35)))),0,1)))</f>
      </c>
      <c r="M35" s="115">
        <f>IF(L35="","",IF(VALUE(LEFT(L35))&gt;VALUE(RIGHT(L35)),"1-0","0-1"))</f>
      </c>
      <c r="O35" s="101"/>
      <c r="P35" s="78">
        <v>11777</v>
      </c>
      <c r="Q35" s="79" t="s">
        <v>611</v>
      </c>
      <c r="R35" s="69" t="s">
        <v>136</v>
      </c>
      <c r="S35" s="69" t="s">
        <v>450</v>
      </c>
      <c r="T35" s="79" t="s">
        <v>692</v>
      </c>
    </row>
    <row r="36" spans="1:20" ht="18.75" customHeight="1">
      <c r="A36" s="58" t="s">
        <v>435</v>
      </c>
      <c r="B36" s="116" t="s">
        <v>436</v>
      </c>
      <c r="C36" s="60" t="s">
        <v>372</v>
      </c>
      <c r="D36" s="114" t="str">
        <f t="shared" si="4"/>
        <v> </v>
      </c>
      <c r="E36" s="61"/>
      <c r="F36" s="116" t="s">
        <v>437</v>
      </c>
      <c r="G36" s="60" t="s">
        <v>372</v>
      </c>
      <c r="H36" s="114" t="str">
        <f t="shared" si="5"/>
        <v> </v>
      </c>
      <c r="I36" s="62"/>
      <c r="J36" s="62"/>
      <c r="K36" s="62"/>
      <c r="L36" s="115">
        <f>IF(OR(I36="",J36=""),"",IF(VALUE(TRIM(LEFT(I36,FIND("-",I36)-1)))&gt;VALUE(TRIM(RIGHT(I36,LEN(I36)-FIND("-",I36)))),1,0)+IF(VALUE(TRIM(LEFT(J36,FIND("-",J36)-1)))&gt;VALUE(TRIM(RIGHT(J36,LEN(J36)-FIND("-",J36)))),1,0)+IF(ISERROR(FIND("-",K36)),0,IF(VALUE(TRIM(LEFT(K36,FIND("-",K36)-1)))&gt;VALUE(TRIM(RIGHT(K36,LEN(K36)-FIND("-",K36)))),1,0))&amp;"-"&amp;IF(VALUE(TRIM(LEFT(I36,FIND("-",I36)-1)))&gt;VALUE(TRIM(RIGHT(I36,LEN(I36)-FIND("-",I36)))),0,1)+IF(VALUE(TRIM(LEFT(J36,FIND("-",J36)-1)))&gt;VALUE(TRIM(RIGHT(J36,LEN(J36)-FIND("-",J36)))),0,1)+IF(ISERROR(FIND("-",K36)),0,IF(VALUE(TRIM(LEFT(K36,FIND("-",K36)-1)))&gt;VALUE(TRIM(RIGHT(K36,LEN(K36)-FIND("-",K36)))),0,1)))</f>
      </c>
      <c r="M36" s="115">
        <f>IF(L36="","",IF(VALUE(LEFT(L36))&gt;VALUE(RIGHT(L36)),VALUE(LEFT(M35))+1&amp;"-"&amp;RIGHT(M35),LEFT(M35)&amp;"-"&amp;VALUE(RIGHT(M35))+1))</f>
      </c>
      <c r="N36" s="63"/>
      <c r="O36" s="92"/>
      <c r="P36" s="80">
        <v>7399</v>
      </c>
      <c r="Q36" s="19" t="s">
        <v>447</v>
      </c>
      <c r="R36" s="12" t="s">
        <v>23</v>
      </c>
      <c r="S36" s="12" t="s">
        <v>451</v>
      </c>
      <c r="T36" s="19" t="s">
        <v>692</v>
      </c>
    </row>
    <row r="37" spans="1:20" ht="18.75" customHeight="1">
      <c r="A37" s="63"/>
      <c r="B37" s="142" t="s">
        <v>438</v>
      </c>
      <c r="C37" s="60" t="s">
        <v>372</v>
      </c>
      <c r="D37" s="114" t="str">
        <f t="shared" si="4"/>
        <v> </v>
      </c>
      <c r="E37" s="61"/>
      <c r="F37" s="142" t="s">
        <v>438</v>
      </c>
      <c r="G37" s="60" t="s">
        <v>372</v>
      </c>
      <c r="H37" s="114" t="str">
        <f t="shared" si="5"/>
        <v> </v>
      </c>
      <c r="I37" s="62"/>
      <c r="J37" s="62"/>
      <c r="K37" s="62"/>
      <c r="L37" s="115">
        <f>IF(OR(I37="",J37=""),"",IF(VALUE(TRIM(LEFT(I37,FIND("-",I37)-1)))&gt;VALUE(TRIM(RIGHT(I37,LEN(I37)-FIND("-",I37)))),1,0)+IF(VALUE(TRIM(LEFT(J37,FIND("-",J37)-1)))&gt;VALUE(TRIM(RIGHT(J37,LEN(J37)-FIND("-",J37)))),1,0)+IF(ISERROR(FIND("-",K37)),0,IF(VALUE(TRIM(LEFT(K37,FIND("-",K37)-1)))&gt;VALUE(TRIM(RIGHT(K37,LEN(K37)-FIND("-",K37)))),1,0))&amp;"-"&amp;IF(VALUE(TRIM(LEFT(I37,FIND("-",I37)-1)))&gt;VALUE(TRIM(RIGHT(I37,LEN(I37)-FIND("-",I37)))),0,1)+IF(VALUE(TRIM(LEFT(J37,FIND("-",J37)-1)))&gt;VALUE(TRIM(RIGHT(J37,LEN(J37)-FIND("-",J37)))),0,1)+IF(ISERROR(FIND("-",K37)),0,IF(VALUE(TRIM(LEFT(K37,FIND("-",K37)-1)))&gt;VALUE(TRIM(RIGHT(K37,LEN(K37)-FIND("-",K37)))),0,1)))</f>
      </c>
      <c r="M37" s="115">
        <f>IF(L37="","",IF(VALUE(LEFT(L37))&gt;VALUE(RIGHT(L37)),VALUE(LEFT(M36))+1&amp;"-"&amp;RIGHT(M36),LEFT(M36)&amp;"-"&amp;VALUE(RIGHT(M36))+1))</f>
      </c>
      <c r="N37" s="63"/>
      <c r="O37" s="92"/>
      <c r="P37" s="80">
        <v>9031</v>
      </c>
      <c r="Q37" s="19" t="s">
        <v>457</v>
      </c>
      <c r="R37" s="12" t="s">
        <v>23</v>
      </c>
      <c r="S37" s="12" t="s">
        <v>451</v>
      </c>
      <c r="T37" s="19" t="s">
        <v>692</v>
      </c>
    </row>
    <row r="38" spans="1:20" ht="18.75" customHeight="1">
      <c r="A38" s="63"/>
      <c r="B38" s="142"/>
      <c r="C38" s="60" t="s">
        <v>372</v>
      </c>
      <c r="D38" s="114" t="str">
        <f t="shared" si="4"/>
        <v> </v>
      </c>
      <c r="E38" s="61"/>
      <c r="F38" s="142"/>
      <c r="G38" s="60" t="s">
        <v>372</v>
      </c>
      <c r="H38" s="114" t="str">
        <f t="shared" si="5"/>
        <v> </v>
      </c>
      <c r="I38" s="63"/>
      <c r="J38" s="63"/>
      <c r="K38" s="63"/>
      <c r="L38" s="63"/>
      <c r="M38" s="63"/>
      <c r="N38" s="63"/>
      <c r="O38" s="92"/>
      <c r="P38" s="80">
        <v>11062</v>
      </c>
      <c r="Q38" s="19" t="s">
        <v>612</v>
      </c>
      <c r="R38" s="12" t="s">
        <v>23</v>
      </c>
      <c r="S38" s="12" t="s">
        <v>451</v>
      </c>
      <c r="T38" s="19" t="s">
        <v>692</v>
      </c>
    </row>
    <row r="39" spans="1:20" ht="18.75" customHeight="1">
      <c r="A39" s="63"/>
      <c r="B39" s="116" t="s">
        <v>433</v>
      </c>
      <c r="C39" s="60" t="s">
        <v>372</v>
      </c>
      <c r="D39" s="114" t="str">
        <f t="shared" si="4"/>
        <v> </v>
      </c>
      <c r="E39" s="61"/>
      <c r="F39" s="116" t="s">
        <v>437</v>
      </c>
      <c r="G39" s="60" t="s">
        <v>372</v>
      </c>
      <c r="H39" s="114" t="str">
        <f t="shared" si="5"/>
        <v> </v>
      </c>
      <c r="I39" s="62"/>
      <c r="J39" s="62"/>
      <c r="K39" s="62"/>
      <c r="L39" s="115">
        <f>IF(OR(I39="",J39=""),"",IF(VALUE(TRIM(LEFT(I39,FIND("-",I39)-1)))&gt;VALUE(TRIM(RIGHT(I39,LEN(I39)-FIND("-",I39)))),1,0)+IF(VALUE(TRIM(LEFT(J39,FIND("-",J39)-1)))&gt;VALUE(TRIM(RIGHT(J39,LEN(J39)-FIND("-",J39)))),1,0)+IF(ISERROR(FIND("-",K39)),0,IF(VALUE(TRIM(LEFT(K39,FIND("-",K39)-1)))&gt;VALUE(TRIM(RIGHT(K39,LEN(K39)-FIND("-",K39)))),1,0))&amp;"-"&amp;IF(VALUE(TRIM(LEFT(I39,FIND("-",I39)-1)))&gt;VALUE(TRIM(RIGHT(I39,LEN(I39)-FIND("-",I39)))),0,1)+IF(VALUE(TRIM(LEFT(J39,FIND("-",J39)-1)))&gt;VALUE(TRIM(RIGHT(J39,LEN(J39)-FIND("-",J39)))),0,1)+IF(ISERROR(FIND("-",K39)),0,IF(VALUE(TRIM(LEFT(K39,FIND("-",K39)-1)))&gt;VALUE(TRIM(RIGHT(K39,LEN(K39)-FIND("-",K39)))),0,1)))</f>
      </c>
      <c r="M39" s="115">
        <f>IF(L39="","",IF(VALUE(LEFT(L39))&gt;VALUE(RIGHT(L39)),VALUE(LEFT(M37))+1&amp;"-"&amp;RIGHT(M37),LEFT(M37)&amp;"-"&amp;VALUE(RIGHT(M37))+1))</f>
      </c>
      <c r="N39" s="63"/>
      <c r="O39" s="92"/>
      <c r="P39" s="80">
        <v>12406</v>
      </c>
      <c r="Q39" s="19" t="s">
        <v>613</v>
      </c>
      <c r="R39" s="12" t="s">
        <v>32</v>
      </c>
      <c r="S39" s="12" t="s">
        <v>451</v>
      </c>
      <c r="T39" s="19" t="s">
        <v>692</v>
      </c>
    </row>
    <row r="40" spans="1:20" ht="18.75" customHeight="1">
      <c r="A40" s="63"/>
      <c r="B40" s="116" t="s">
        <v>436</v>
      </c>
      <c r="C40" s="60" t="s">
        <v>372</v>
      </c>
      <c r="D40" s="114" t="str">
        <f t="shared" si="4"/>
        <v> </v>
      </c>
      <c r="E40" s="61"/>
      <c r="F40" s="116" t="s">
        <v>434</v>
      </c>
      <c r="G40" s="60" t="s">
        <v>372</v>
      </c>
      <c r="H40" s="114" t="str">
        <f t="shared" si="5"/>
        <v> </v>
      </c>
      <c r="I40" s="62"/>
      <c r="J40" s="62"/>
      <c r="K40" s="62"/>
      <c r="L40" s="115">
        <f>IF(OR(I40="",J40=""),"",IF(VALUE(TRIM(LEFT(I40,FIND("-",I40)-1)))&gt;VALUE(TRIM(RIGHT(I40,LEN(I40)-FIND("-",I40)))),1,0)+IF(VALUE(TRIM(LEFT(J40,FIND("-",J40)-1)))&gt;VALUE(TRIM(RIGHT(J40,LEN(J40)-FIND("-",J40)))),1,0)+IF(ISERROR(FIND("-",K40)),0,IF(VALUE(TRIM(LEFT(K40,FIND("-",K40)-1)))&gt;VALUE(TRIM(RIGHT(K40,LEN(K40)-FIND("-",K40)))),1,0))&amp;"-"&amp;IF(VALUE(TRIM(LEFT(I40,FIND("-",I40)-1)))&gt;VALUE(TRIM(RIGHT(I40,LEN(I40)-FIND("-",I40)))),0,1)+IF(VALUE(TRIM(LEFT(J40,FIND("-",J40)-1)))&gt;VALUE(TRIM(RIGHT(J40,LEN(J40)-FIND("-",J40)))),0,1)+IF(ISERROR(FIND("-",K40)),0,IF(VALUE(TRIM(LEFT(K40,FIND("-",K40)-1)))&gt;VALUE(TRIM(RIGHT(K40,LEN(K40)-FIND("-",K40)))),0,1)))</f>
      </c>
      <c r="M40" s="115">
        <f>IF(L40="","",IF(VALUE(LEFT(L40))&gt;VALUE(RIGHT(L40)),VALUE(LEFT(M39))+1&amp;"-"&amp;RIGHT(M39),LEFT(M39)&amp;"-"&amp;VALUE(RIGHT(M39))+1))</f>
      </c>
      <c r="N40" s="63"/>
      <c r="O40" s="92"/>
      <c r="P40" s="50">
        <v>12301</v>
      </c>
      <c r="Q40" s="12" t="s">
        <v>614</v>
      </c>
      <c r="R40" s="12" t="s">
        <v>32</v>
      </c>
      <c r="S40" s="12" t="s">
        <v>451</v>
      </c>
      <c r="T40" s="19" t="s">
        <v>692</v>
      </c>
    </row>
    <row r="41" spans="1:20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P41" s="50">
        <v>9048</v>
      </c>
      <c r="Q41" s="12" t="s">
        <v>615</v>
      </c>
      <c r="R41" s="12" t="s">
        <v>45</v>
      </c>
      <c r="S41" s="12" t="s">
        <v>451</v>
      </c>
      <c r="T41" s="19" t="s">
        <v>692</v>
      </c>
    </row>
    <row r="42" spans="9:20" ht="12.75">
      <c r="I42" s="71"/>
      <c r="J42" s="71"/>
      <c r="K42" s="71"/>
      <c r="L42" s="71"/>
      <c r="M42" s="71"/>
      <c r="O42" s="92"/>
      <c r="P42" s="50">
        <v>6617</v>
      </c>
      <c r="Q42" s="12" t="s">
        <v>616</v>
      </c>
      <c r="R42" s="12" t="s">
        <v>126</v>
      </c>
      <c r="S42" s="12" t="s">
        <v>451</v>
      </c>
      <c r="T42" s="19" t="s">
        <v>692</v>
      </c>
    </row>
    <row r="43" spans="4:20" ht="12.75">
      <c r="D43" s="72" t="s">
        <v>439</v>
      </c>
      <c r="E43" s="73"/>
      <c r="H43" s="113">
        <f>IF(M40="","",IF(VALUE(LEFT(M40))&gt;VALUE(RIGHT(M40)),D34,H34))</f>
      </c>
      <c r="I43" s="71"/>
      <c r="J43" s="71"/>
      <c r="K43" s="71"/>
      <c r="L43" s="71"/>
      <c r="M43" s="71"/>
      <c r="O43" s="92"/>
      <c r="P43" s="50">
        <v>10914</v>
      </c>
      <c r="Q43" s="12" t="s">
        <v>617</v>
      </c>
      <c r="R43" s="12" t="s">
        <v>126</v>
      </c>
      <c r="S43" s="12" t="s">
        <v>451</v>
      </c>
      <c r="T43" s="19" t="s">
        <v>692</v>
      </c>
    </row>
    <row r="44" spans="8:20" ht="12.75">
      <c r="H44" s="71"/>
      <c r="I44" s="71"/>
      <c r="J44" s="71"/>
      <c r="K44" s="71"/>
      <c r="L44" s="71"/>
      <c r="M44" s="71"/>
      <c r="O44" s="92"/>
      <c r="P44" s="50">
        <v>11779</v>
      </c>
      <c r="Q44" s="12" t="s">
        <v>618</v>
      </c>
      <c r="R44" s="12" t="s">
        <v>136</v>
      </c>
      <c r="S44" s="12" t="s">
        <v>451</v>
      </c>
      <c r="T44" s="19" t="s">
        <v>692</v>
      </c>
    </row>
    <row r="45" spans="4:15" ht="12.75">
      <c r="D45" s="72" t="s">
        <v>442</v>
      </c>
      <c r="E45" s="73"/>
      <c r="H45" s="113">
        <f>M40</f>
      </c>
      <c r="I45" s="71"/>
      <c r="J45" s="71"/>
      <c r="K45" s="71"/>
      <c r="L45" s="71"/>
      <c r="M45" s="71"/>
      <c r="O45" s="92"/>
    </row>
    <row r="46" spans="1:20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/>
      <c r="Q46" s="69"/>
      <c r="R46" s="69"/>
      <c r="T46" s="127"/>
    </row>
    <row r="47" spans="1:20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/>
      <c r="Q47" s="69"/>
      <c r="R47" s="69"/>
      <c r="T47" s="127"/>
    </row>
    <row r="48" spans="1:20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/>
      <c r="Q48" s="69"/>
      <c r="R48" s="69"/>
      <c r="T48" s="127"/>
    </row>
    <row r="49" spans="1:20" s="63" customFormat="1" ht="18.75" customHeight="1">
      <c r="A49" s="102"/>
      <c r="B49" s="91"/>
      <c r="C49" s="91"/>
      <c r="D49" s="91"/>
      <c r="E49" s="91"/>
      <c r="F49" s="91"/>
      <c r="G49" s="91"/>
      <c r="H49" s="91"/>
      <c r="I49" s="100"/>
      <c r="J49" s="100"/>
      <c r="K49" s="100"/>
      <c r="L49" s="100"/>
      <c r="M49" s="100"/>
      <c r="N49" s="101"/>
      <c r="O49" s="101"/>
      <c r="P49" s="68"/>
      <c r="Q49" s="69"/>
      <c r="R49" s="69"/>
      <c r="T49" s="127"/>
    </row>
    <row r="50" spans="1:20" s="63" customFormat="1" ht="18.75" customHeight="1">
      <c r="A50" s="102"/>
      <c r="B50" s="91"/>
      <c r="C50" s="91"/>
      <c r="D50" s="91"/>
      <c r="E50" s="91"/>
      <c r="F50" s="91"/>
      <c r="G50" s="91"/>
      <c r="H50" s="91"/>
      <c r="I50" s="100"/>
      <c r="J50" s="100"/>
      <c r="K50" s="100"/>
      <c r="L50" s="100"/>
      <c r="M50" s="100"/>
      <c r="N50" s="101"/>
      <c r="O50" s="101"/>
      <c r="P50" s="68"/>
      <c r="Q50" s="69"/>
      <c r="R50" s="69"/>
      <c r="T50" s="127"/>
    </row>
    <row r="51" spans="1:20" s="63" customFormat="1" ht="18.75" customHeight="1">
      <c r="A51" s="101"/>
      <c r="B51" s="104"/>
      <c r="C51" s="91"/>
      <c r="D51" s="91"/>
      <c r="E51" s="91"/>
      <c r="F51" s="104"/>
      <c r="G51" s="91"/>
      <c r="H51" s="91"/>
      <c r="I51" s="94"/>
      <c r="J51" s="94"/>
      <c r="K51" s="94"/>
      <c r="L51" s="94"/>
      <c r="M51" s="94"/>
      <c r="N51" s="101"/>
      <c r="O51" s="101"/>
      <c r="P51" s="68"/>
      <c r="Q51" s="69"/>
      <c r="R51" s="69"/>
      <c r="T51" s="127"/>
    </row>
    <row r="52" spans="4:15" ht="12.75">
      <c r="D52" s="46" t="s">
        <v>423</v>
      </c>
      <c r="H52" s="46" t="s">
        <v>424</v>
      </c>
      <c r="O52" s="92"/>
    </row>
    <row r="53" spans="2:15" ht="12.75">
      <c r="B53" s="54">
        <v>1</v>
      </c>
      <c r="C53" s="55" t="s">
        <v>426</v>
      </c>
      <c r="D53" s="56" t="str">
        <f>VLOOKUP(B53,CLUB,2,0)</f>
        <v>CTT RIPOLLET "A"</v>
      </c>
      <c r="F53" s="54">
        <v>3</v>
      </c>
      <c r="G53" s="55" t="s">
        <v>426</v>
      </c>
      <c r="H53" s="56" t="str">
        <f>VLOOKUP(F53,CLUB,2,0)</f>
        <v>LLUÏSOS D'HORTA</v>
      </c>
      <c r="I53" s="55" t="s">
        <v>427</v>
      </c>
      <c r="J53" s="55" t="s">
        <v>428</v>
      </c>
      <c r="K53" s="55" t="s">
        <v>429</v>
      </c>
      <c r="L53" s="57" t="s">
        <v>430</v>
      </c>
      <c r="M53" s="57" t="s">
        <v>431</v>
      </c>
      <c r="O53" s="92"/>
    </row>
    <row r="54" spans="1:15" ht="18.75" customHeight="1">
      <c r="A54" s="53" t="s">
        <v>443</v>
      </c>
      <c r="B54" s="116" t="s">
        <v>433</v>
      </c>
      <c r="C54" s="60" t="s">
        <v>372</v>
      </c>
      <c r="D54" s="114" t="str">
        <f aca="true" t="shared" si="6" ref="D54:D59">VLOOKUP(C54,jugA1,2,0)</f>
        <v> </v>
      </c>
      <c r="E54" s="61"/>
      <c r="F54" s="116" t="s">
        <v>434</v>
      </c>
      <c r="G54" s="60" t="s">
        <v>372</v>
      </c>
      <c r="H54" s="114" t="str">
        <f aca="true" t="shared" si="7" ref="H54:H59">VLOOKUP(G54,jugA1,2,0)</f>
        <v> </v>
      </c>
      <c r="I54" s="62"/>
      <c r="J54" s="62"/>
      <c r="K54" s="62"/>
      <c r="L54" s="115">
        <f>IF(OR(I54="",J54=""),"",IF(VALUE(TRIM(LEFT(I54,FIND("-",I54)-1)))&gt;VALUE(TRIM(RIGHT(I54,LEN(I54)-FIND("-",I54)))),1,0)+IF(VALUE(TRIM(LEFT(J54,FIND("-",J54)-1)))&gt;VALUE(TRIM(RIGHT(J54,LEN(J54)-FIND("-",J54)))),1,0)+IF(ISERROR(FIND("-",K54)),0,IF(VALUE(TRIM(LEFT(K54,FIND("-",K54)-1)))&gt;VALUE(TRIM(RIGHT(K54,LEN(K54)-FIND("-",K54)))),1,0))&amp;"-"&amp;IF(VALUE(TRIM(LEFT(I54,FIND("-",I54)-1)))&gt;VALUE(TRIM(RIGHT(I54,LEN(I54)-FIND("-",I54)))),0,1)+IF(VALUE(TRIM(LEFT(J54,FIND("-",J54)-1)))&gt;VALUE(TRIM(RIGHT(J54,LEN(J54)-FIND("-",J54)))),0,1)+IF(ISERROR(FIND("-",K54)),0,IF(VALUE(TRIM(LEFT(K54,FIND("-",K54)-1)))&gt;VALUE(TRIM(RIGHT(K54,LEN(K54)-FIND("-",K54)))),0,1)))</f>
      </c>
      <c r="M54" s="115">
        <f>IF(L54="","",IF(VALUE(LEFT(L54))&gt;VALUE(RIGHT(L54)),"1-0","0-1"))</f>
      </c>
      <c r="N54" s="63"/>
      <c r="O54" s="92"/>
    </row>
    <row r="55" spans="1:15" ht="18.75" customHeight="1">
      <c r="A55" s="58" t="s">
        <v>445</v>
      </c>
      <c r="B55" s="116" t="s">
        <v>436</v>
      </c>
      <c r="C55" s="60" t="s">
        <v>372</v>
      </c>
      <c r="D55" s="114" t="str">
        <f t="shared" si="6"/>
        <v> </v>
      </c>
      <c r="E55" s="61"/>
      <c r="F55" s="116" t="s">
        <v>437</v>
      </c>
      <c r="G55" s="60" t="s">
        <v>372</v>
      </c>
      <c r="H55" s="114" t="str">
        <f t="shared" si="7"/>
        <v> </v>
      </c>
      <c r="I55" s="62"/>
      <c r="J55" s="62"/>
      <c r="K55" s="62"/>
      <c r="L55" s="115">
        <f>IF(OR(I55="",J55=""),"",IF(VALUE(TRIM(LEFT(I55,FIND("-",I55)-1)))&gt;VALUE(TRIM(RIGHT(I55,LEN(I55)-FIND("-",I55)))),1,0)+IF(VALUE(TRIM(LEFT(J55,FIND("-",J55)-1)))&gt;VALUE(TRIM(RIGHT(J55,LEN(J55)-FIND("-",J55)))),1,0)+IF(ISERROR(FIND("-",K55)),0,IF(VALUE(TRIM(LEFT(K55,FIND("-",K55)-1)))&gt;VALUE(TRIM(RIGHT(K55,LEN(K55)-FIND("-",K55)))),1,0))&amp;"-"&amp;IF(VALUE(TRIM(LEFT(I55,FIND("-",I55)-1)))&gt;VALUE(TRIM(RIGHT(I55,LEN(I55)-FIND("-",I55)))),0,1)+IF(VALUE(TRIM(LEFT(J55,FIND("-",J55)-1)))&gt;VALUE(TRIM(RIGHT(J55,LEN(J55)-FIND("-",J55)))),0,1)+IF(ISERROR(FIND("-",K55)),0,IF(VALUE(TRIM(LEFT(K55,FIND("-",K55)-1)))&gt;VALUE(TRIM(RIGHT(K55,LEN(K55)-FIND("-",K55)))),0,1)))</f>
      </c>
      <c r="M55" s="115">
        <f>IF(L55="","",IF(VALUE(LEFT(L55))&gt;VALUE(RIGHT(L55)),VALUE(LEFT(M54))+1&amp;"-"&amp;RIGHT(M54),LEFT(M54)&amp;"-"&amp;VALUE(RIGHT(M54))+1))</f>
      </c>
      <c r="N55" s="63"/>
      <c r="O55" s="92"/>
    </row>
    <row r="56" spans="1:14" ht="18.75" customHeight="1">
      <c r="A56" s="63"/>
      <c r="B56" s="142" t="s">
        <v>438</v>
      </c>
      <c r="C56" s="60" t="s">
        <v>372</v>
      </c>
      <c r="D56" s="114" t="str">
        <f t="shared" si="6"/>
        <v> </v>
      </c>
      <c r="E56" s="61"/>
      <c r="F56" s="142" t="s">
        <v>438</v>
      </c>
      <c r="G56" s="60" t="s">
        <v>372</v>
      </c>
      <c r="H56" s="114" t="str">
        <f t="shared" si="7"/>
        <v> </v>
      </c>
      <c r="I56" s="62"/>
      <c r="J56" s="62"/>
      <c r="K56" s="62"/>
      <c r="L56" s="115">
        <f>IF(OR(I56="",J56=""),"",IF(VALUE(TRIM(LEFT(I56,FIND("-",I56)-1)))&gt;VALUE(TRIM(RIGHT(I56,LEN(I56)-FIND("-",I56)))),1,0)+IF(VALUE(TRIM(LEFT(J56,FIND("-",J56)-1)))&gt;VALUE(TRIM(RIGHT(J56,LEN(J56)-FIND("-",J56)))),1,0)+IF(ISERROR(FIND("-",K56)),0,IF(VALUE(TRIM(LEFT(K56,FIND("-",K56)-1)))&gt;VALUE(TRIM(RIGHT(K56,LEN(K56)-FIND("-",K56)))),1,0))&amp;"-"&amp;IF(VALUE(TRIM(LEFT(I56,FIND("-",I56)-1)))&gt;VALUE(TRIM(RIGHT(I56,LEN(I56)-FIND("-",I56)))),0,1)+IF(VALUE(TRIM(LEFT(J56,FIND("-",J56)-1)))&gt;VALUE(TRIM(RIGHT(J56,LEN(J56)-FIND("-",J56)))),0,1)+IF(ISERROR(FIND("-",K56)),0,IF(VALUE(TRIM(LEFT(K56,FIND("-",K56)-1)))&gt;VALUE(TRIM(RIGHT(K56,LEN(K56)-FIND("-",K56)))),0,1)))</f>
      </c>
      <c r="M56" s="115">
        <f>IF(L56="","",IF(VALUE(LEFT(L56))&gt;VALUE(RIGHT(L56)),VALUE(LEFT(M55))+1&amp;"-"&amp;RIGHT(M55),LEFT(M55)&amp;"-"&amp;VALUE(RIGHT(M55))+1))</f>
      </c>
      <c r="N56" s="63"/>
    </row>
    <row r="57" spans="1:14" ht="18.75" customHeight="1">
      <c r="A57" s="63"/>
      <c r="B57" s="142"/>
      <c r="C57" s="60" t="s">
        <v>372</v>
      </c>
      <c r="D57" s="114" t="str">
        <f t="shared" si="6"/>
        <v> </v>
      </c>
      <c r="E57" s="61"/>
      <c r="F57" s="142"/>
      <c r="G57" s="60" t="s">
        <v>372</v>
      </c>
      <c r="H57" s="114" t="str">
        <f t="shared" si="7"/>
        <v> </v>
      </c>
      <c r="I57" s="63"/>
      <c r="J57" s="63"/>
      <c r="K57" s="63"/>
      <c r="L57" s="63"/>
      <c r="M57" s="63"/>
      <c r="N57" s="63"/>
    </row>
    <row r="58" spans="1:14" ht="18.75" customHeight="1">
      <c r="A58" s="63"/>
      <c r="B58" s="116" t="s">
        <v>433</v>
      </c>
      <c r="C58" s="60" t="s">
        <v>372</v>
      </c>
      <c r="D58" s="114" t="str">
        <f t="shared" si="6"/>
        <v> </v>
      </c>
      <c r="E58" s="61"/>
      <c r="F58" s="116" t="s">
        <v>437</v>
      </c>
      <c r="G58" s="60" t="s">
        <v>372</v>
      </c>
      <c r="H58" s="114" t="str">
        <f t="shared" si="7"/>
        <v> </v>
      </c>
      <c r="I58" s="62"/>
      <c r="J58" s="62"/>
      <c r="K58" s="62"/>
      <c r="L58" s="115">
        <f>IF(OR(I58="",J58=""),"",IF(VALUE(TRIM(LEFT(I58,FIND("-",I58)-1)))&gt;VALUE(TRIM(RIGHT(I58,LEN(I58)-FIND("-",I58)))),1,0)+IF(VALUE(TRIM(LEFT(J58,FIND("-",J58)-1)))&gt;VALUE(TRIM(RIGHT(J58,LEN(J58)-FIND("-",J58)))),1,0)+IF(ISERROR(FIND("-",K58)),0,IF(VALUE(TRIM(LEFT(K58,FIND("-",K58)-1)))&gt;VALUE(TRIM(RIGHT(K58,LEN(K58)-FIND("-",K58)))),1,0))&amp;"-"&amp;IF(VALUE(TRIM(LEFT(I58,FIND("-",I58)-1)))&gt;VALUE(TRIM(RIGHT(I58,LEN(I58)-FIND("-",I58)))),0,1)+IF(VALUE(TRIM(LEFT(J58,FIND("-",J58)-1)))&gt;VALUE(TRIM(RIGHT(J58,LEN(J58)-FIND("-",J58)))),0,1)+IF(ISERROR(FIND("-",K58)),0,IF(VALUE(TRIM(LEFT(K58,FIND("-",K58)-1)))&gt;VALUE(TRIM(RIGHT(K58,LEN(K58)-FIND("-",K58)))),0,1)))</f>
      </c>
      <c r="M58" s="115">
        <f>IF(L58="","",IF(VALUE(LEFT(L58))&gt;VALUE(RIGHT(L58)),VALUE(LEFT(M56))+1&amp;"-"&amp;RIGHT(M56),LEFT(M56)&amp;"-"&amp;VALUE(RIGHT(M56))+1))</f>
      </c>
      <c r="N58" s="63"/>
    </row>
    <row r="59" spans="1:14" ht="18.75" customHeight="1">
      <c r="A59" s="63"/>
      <c r="B59" s="116" t="s">
        <v>436</v>
      </c>
      <c r="C59" s="60" t="s">
        <v>372</v>
      </c>
      <c r="D59" s="114" t="str">
        <f t="shared" si="6"/>
        <v> </v>
      </c>
      <c r="E59" s="61"/>
      <c r="F59" s="116" t="s">
        <v>434</v>
      </c>
      <c r="G59" s="60" t="s">
        <v>372</v>
      </c>
      <c r="H59" s="114" t="str">
        <f t="shared" si="7"/>
        <v> </v>
      </c>
      <c r="I59" s="62"/>
      <c r="J59" s="62"/>
      <c r="K59" s="62"/>
      <c r="L59" s="115">
        <f>IF(OR(I59="",J59=""),"",IF(VALUE(TRIM(LEFT(I59,FIND("-",I59)-1)))&gt;VALUE(TRIM(RIGHT(I59,LEN(I59)-FIND("-",I59)))),1,0)+IF(VALUE(TRIM(LEFT(J59,FIND("-",J59)-1)))&gt;VALUE(TRIM(RIGHT(J59,LEN(J59)-FIND("-",J59)))),1,0)+IF(ISERROR(FIND("-",K59)),0,IF(VALUE(TRIM(LEFT(K59,FIND("-",K59)-1)))&gt;VALUE(TRIM(RIGHT(K59,LEN(K59)-FIND("-",K59)))),1,0))&amp;"-"&amp;IF(VALUE(TRIM(LEFT(I59,FIND("-",I59)-1)))&gt;VALUE(TRIM(RIGHT(I59,LEN(I59)-FIND("-",I59)))),0,1)+IF(VALUE(TRIM(LEFT(J59,FIND("-",J59)-1)))&gt;VALUE(TRIM(RIGHT(J59,LEN(J59)-FIND("-",J59)))),0,1)+IF(ISERROR(FIND("-",K59)),0,IF(VALUE(TRIM(LEFT(K59,FIND("-",K59)-1)))&gt;VALUE(TRIM(RIGHT(K59,LEN(K59)-FIND("-",K59)))),0,1)))</f>
      </c>
      <c r="M59" s="115">
        <f>IF(L59="","",IF(VALUE(LEFT(L59))&gt;VALUE(RIGHT(L59)),VALUE(LEFT(M58))+1&amp;"-"&amp;RIGHT(M58),LEFT(M58)&amp;"-"&amp;VALUE(RIGHT(M58))+1))</f>
      </c>
      <c r="N59" s="63"/>
    </row>
    <row r="60" spans="1:14" ht="12.75">
      <c r="A60" s="63"/>
      <c r="B60" s="89"/>
      <c r="C60" s="90"/>
      <c r="D60" s="90"/>
      <c r="E60" s="91"/>
      <c r="F60" s="89"/>
      <c r="G60" s="90"/>
      <c r="H60" s="90"/>
      <c r="I60" s="71"/>
      <c r="J60" s="71"/>
      <c r="K60" s="71"/>
      <c r="L60" s="71"/>
      <c r="M60" s="71"/>
      <c r="N60" s="63"/>
    </row>
    <row r="61" spans="9:13" ht="12.75">
      <c r="I61" s="71"/>
      <c r="J61" s="71"/>
      <c r="K61" s="71"/>
      <c r="L61" s="71"/>
      <c r="M61" s="71"/>
    </row>
    <row r="62" spans="4:13" ht="12.75">
      <c r="D62" s="72" t="s">
        <v>439</v>
      </c>
      <c r="E62" s="73"/>
      <c r="H62" s="113">
        <f>IF(M59="","",IF(VALUE(LEFT(M59))&gt;VALUE(RIGHT(M59)),D53,H53))</f>
      </c>
      <c r="I62" s="71"/>
      <c r="J62" s="71"/>
      <c r="K62" s="71"/>
      <c r="L62" s="71"/>
      <c r="M62" s="71"/>
    </row>
    <row r="63" spans="8:13" ht="12.75">
      <c r="H63" s="71"/>
      <c r="I63" s="71"/>
      <c r="J63" s="71"/>
      <c r="K63" s="71"/>
      <c r="L63" s="71"/>
      <c r="M63" s="71"/>
    </row>
    <row r="64" spans="4:13" ht="12.75">
      <c r="D64" s="72" t="s">
        <v>442</v>
      </c>
      <c r="E64" s="73"/>
      <c r="H64" s="113">
        <f>M59</f>
      </c>
      <c r="I64" s="71"/>
      <c r="J64" s="71"/>
      <c r="K64" s="71"/>
      <c r="L64" s="71"/>
      <c r="M64" s="71"/>
    </row>
    <row r="67" spans="4:15" ht="12.75">
      <c r="D67" s="46" t="s">
        <v>423</v>
      </c>
      <c r="H67" s="46" t="s">
        <v>424</v>
      </c>
      <c r="O67" s="92"/>
    </row>
    <row r="68" spans="2:15" ht="12.75">
      <c r="B68" s="54">
        <v>3</v>
      </c>
      <c r="C68" s="55" t="s">
        <v>426</v>
      </c>
      <c r="D68" s="56" t="str">
        <f>VLOOKUP(B68,CLUB,2,0)</f>
        <v>LLUÏSOS D'HORTA</v>
      </c>
      <c r="F68" s="54">
        <v>4</v>
      </c>
      <c r="G68" s="55" t="s">
        <v>426</v>
      </c>
      <c r="H68" s="56" t="str">
        <f>VLOOKUP(F68,CLUB,2,0)</f>
        <v>CTT RIPOLLET "B"</v>
      </c>
      <c r="I68" s="55" t="s">
        <v>427</v>
      </c>
      <c r="J68" s="55" t="s">
        <v>428</v>
      </c>
      <c r="K68" s="55" t="s">
        <v>429</v>
      </c>
      <c r="L68" s="57" t="s">
        <v>430</v>
      </c>
      <c r="M68" s="57" t="s">
        <v>431</v>
      </c>
      <c r="O68" s="92"/>
    </row>
    <row r="69" spans="1:15" ht="18.75" customHeight="1">
      <c r="A69" s="53" t="s">
        <v>444</v>
      </c>
      <c r="B69" s="116" t="s">
        <v>433</v>
      </c>
      <c r="C69" s="60" t="s">
        <v>372</v>
      </c>
      <c r="D69" s="114" t="str">
        <f aca="true" t="shared" si="8" ref="D69:D74">VLOOKUP(C69,jugA1,2,0)</f>
        <v> </v>
      </c>
      <c r="E69" s="61"/>
      <c r="F69" s="116" t="s">
        <v>434</v>
      </c>
      <c r="G69" s="60" t="s">
        <v>372</v>
      </c>
      <c r="H69" s="114" t="str">
        <f aca="true" t="shared" si="9" ref="H69:H74">VLOOKUP(G69,jugA1,2,0)</f>
        <v> </v>
      </c>
      <c r="I69" s="62"/>
      <c r="J69" s="62"/>
      <c r="K69" s="62"/>
      <c r="L69" s="115">
        <f>IF(OR(I69="",J69=""),"",IF(VALUE(TRIM(LEFT(I69,FIND("-",I69)-1)))&gt;VALUE(TRIM(RIGHT(I69,LEN(I69)-FIND("-",I69)))),1,0)+IF(VALUE(TRIM(LEFT(J69,FIND("-",J69)-1)))&gt;VALUE(TRIM(RIGHT(J69,LEN(J69)-FIND("-",J69)))),1,0)+IF(ISERROR(FIND("-",K69)),0,IF(VALUE(TRIM(LEFT(K69,FIND("-",K69)-1)))&gt;VALUE(TRIM(RIGHT(K69,LEN(K69)-FIND("-",K69)))),1,0))&amp;"-"&amp;IF(VALUE(TRIM(LEFT(I69,FIND("-",I69)-1)))&gt;VALUE(TRIM(RIGHT(I69,LEN(I69)-FIND("-",I69)))),0,1)+IF(VALUE(TRIM(LEFT(J69,FIND("-",J69)-1)))&gt;VALUE(TRIM(RIGHT(J69,LEN(J69)-FIND("-",J69)))),0,1)+IF(ISERROR(FIND("-",K69)),0,IF(VALUE(TRIM(LEFT(K69,FIND("-",K69)-1)))&gt;VALUE(TRIM(RIGHT(K69,LEN(K69)-FIND("-",K69)))),0,1)))</f>
      </c>
      <c r="M69" s="115">
        <f>IF(L69="","",IF(VALUE(LEFT(L69))&gt;VALUE(RIGHT(L69)),"1-0","0-1"))</f>
      </c>
      <c r="N69" s="63"/>
      <c r="O69" s="92"/>
    </row>
    <row r="70" spans="1:15" ht="18.75" customHeight="1">
      <c r="A70" s="58" t="s">
        <v>435</v>
      </c>
      <c r="B70" s="116" t="s">
        <v>436</v>
      </c>
      <c r="C70" s="60" t="s">
        <v>372</v>
      </c>
      <c r="D70" s="114" t="str">
        <f t="shared" si="8"/>
        <v> </v>
      </c>
      <c r="E70" s="61"/>
      <c r="F70" s="116" t="s">
        <v>437</v>
      </c>
      <c r="G70" s="60" t="s">
        <v>372</v>
      </c>
      <c r="H70" s="114" t="str">
        <f t="shared" si="9"/>
        <v> </v>
      </c>
      <c r="I70" s="62"/>
      <c r="J70" s="62"/>
      <c r="K70" s="62"/>
      <c r="L70" s="115">
        <f>IF(OR(I70="",J70=""),"",IF(VALUE(TRIM(LEFT(I70,FIND("-",I70)-1)))&gt;VALUE(TRIM(RIGHT(I70,LEN(I70)-FIND("-",I70)))),1,0)+IF(VALUE(TRIM(LEFT(J70,FIND("-",J70)-1)))&gt;VALUE(TRIM(RIGHT(J70,LEN(J70)-FIND("-",J70)))),1,0)+IF(ISERROR(FIND("-",K70)),0,IF(VALUE(TRIM(LEFT(K70,FIND("-",K70)-1)))&gt;VALUE(TRIM(RIGHT(K70,LEN(K70)-FIND("-",K70)))),1,0))&amp;"-"&amp;IF(VALUE(TRIM(LEFT(I70,FIND("-",I70)-1)))&gt;VALUE(TRIM(RIGHT(I70,LEN(I70)-FIND("-",I70)))),0,1)+IF(VALUE(TRIM(LEFT(J70,FIND("-",J70)-1)))&gt;VALUE(TRIM(RIGHT(J70,LEN(J70)-FIND("-",J70)))),0,1)+IF(ISERROR(FIND("-",K70)),0,IF(VALUE(TRIM(LEFT(K70,FIND("-",K70)-1)))&gt;VALUE(TRIM(RIGHT(K70,LEN(K70)-FIND("-",K70)))),0,1)))</f>
      </c>
      <c r="M70" s="115">
        <f>IF(L70="","",IF(VALUE(LEFT(L70))&gt;VALUE(RIGHT(L70)),VALUE(LEFT(M69))+1&amp;"-"&amp;RIGHT(M69),LEFT(M69)&amp;"-"&amp;VALUE(RIGHT(M69))+1))</f>
      </c>
      <c r="N70" s="63"/>
      <c r="O70" s="92"/>
    </row>
    <row r="71" spans="1:14" ht="18.75" customHeight="1">
      <c r="A71" s="63"/>
      <c r="B71" s="142" t="s">
        <v>438</v>
      </c>
      <c r="C71" s="60" t="s">
        <v>372</v>
      </c>
      <c r="D71" s="114" t="str">
        <f t="shared" si="8"/>
        <v> </v>
      </c>
      <c r="E71" s="61"/>
      <c r="F71" s="142" t="s">
        <v>438</v>
      </c>
      <c r="G71" s="60" t="s">
        <v>372</v>
      </c>
      <c r="H71" s="114" t="str">
        <f t="shared" si="9"/>
        <v> </v>
      </c>
      <c r="I71" s="62"/>
      <c r="J71" s="62"/>
      <c r="K71" s="62"/>
      <c r="L71" s="115">
        <f>IF(OR(I71="",J71=""),"",IF(VALUE(TRIM(LEFT(I71,FIND("-",I71)-1)))&gt;VALUE(TRIM(RIGHT(I71,LEN(I71)-FIND("-",I71)))),1,0)+IF(VALUE(TRIM(LEFT(J71,FIND("-",J71)-1)))&gt;VALUE(TRIM(RIGHT(J71,LEN(J71)-FIND("-",J71)))),1,0)+IF(ISERROR(FIND("-",K71)),0,IF(VALUE(TRIM(LEFT(K71,FIND("-",K71)-1)))&gt;VALUE(TRIM(RIGHT(K71,LEN(K71)-FIND("-",K71)))),1,0))&amp;"-"&amp;IF(VALUE(TRIM(LEFT(I71,FIND("-",I71)-1)))&gt;VALUE(TRIM(RIGHT(I71,LEN(I71)-FIND("-",I71)))),0,1)+IF(VALUE(TRIM(LEFT(J71,FIND("-",J71)-1)))&gt;VALUE(TRIM(RIGHT(J71,LEN(J71)-FIND("-",J71)))),0,1)+IF(ISERROR(FIND("-",K71)),0,IF(VALUE(TRIM(LEFT(K71,FIND("-",K71)-1)))&gt;VALUE(TRIM(RIGHT(K71,LEN(K71)-FIND("-",K71)))),0,1)))</f>
      </c>
      <c r="M71" s="115">
        <f>IF(L71="","",IF(VALUE(LEFT(L71))&gt;VALUE(RIGHT(L71)),VALUE(LEFT(M70))+1&amp;"-"&amp;RIGHT(M70),LEFT(M70)&amp;"-"&amp;VALUE(RIGHT(M70))+1))</f>
      </c>
      <c r="N71" s="63"/>
    </row>
    <row r="72" spans="1:14" ht="18.75" customHeight="1">
      <c r="A72" s="63"/>
      <c r="B72" s="142"/>
      <c r="C72" s="60" t="s">
        <v>372</v>
      </c>
      <c r="D72" s="114" t="str">
        <f t="shared" si="8"/>
        <v> </v>
      </c>
      <c r="E72" s="61"/>
      <c r="F72" s="142"/>
      <c r="G72" s="60" t="s">
        <v>372</v>
      </c>
      <c r="H72" s="114" t="str">
        <f t="shared" si="9"/>
        <v> </v>
      </c>
      <c r="I72" s="63"/>
      <c r="J72" s="63"/>
      <c r="K72" s="63"/>
      <c r="L72" s="63"/>
      <c r="M72" s="63"/>
      <c r="N72" s="63"/>
    </row>
    <row r="73" spans="1:14" ht="18.75" customHeight="1">
      <c r="A73" s="63"/>
      <c r="B73" s="116" t="s">
        <v>433</v>
      </c>
      <c r="C73" s="60" t="s">
        <v>372</v>
      </c>
      <c r="D73" s="114" t="str">
        <f t="shared" si="8"/>
        <v> </v>
      </c>
      <c r="E73" s="61"/>
      <c r="F73" s="116" t="s">
        <v>437</v>
      </c>
      <c r="G73" s="60" t="s">
        <v>372</v>
      </c>
      <c r="H73" s="114" t="str">
        <f t="shared" si="9"/>
        <v> </v>
      </c>
      <c r="I73" s="62"/>
      <c r="J73" s="62"/>
      <c r="K73" s="62"/>
      <c r="L73" s="115">
        <f>IF(OR(I73="",J73=""),"",IF(VALUE(TRIM(LEFT(I73,FIND("-",I73)-1)))&gt;VALUE(TRIM(RIGHT(I73,LEN(I73)-FIND("-",I73)))),1,0)+IF(VALUE(TRIM(LEFT(J73,FIND("-",J73)-1)))&gt;VALUE(TRIM(RIGHT(J73,LEN(J73)-FIND("-",J73)))),1,0)+IF(ISERROR(FIND("-",K73)),0,IF(VALUE(TRIM(LEFT(K73,FIND("-",K73)-1)))&gt;VALUE(TRIM(RIGHT(K73,LEN(K73)-FIND("-",K73)))),1,0))&amp;"-"&amp;IF(VALUE(TRIM(LEFT(I73,FIND("-",I73)-1)))&gt;VALUE(TRIM(RIGHT(I73,LEN(I73)-FIND("-",I73)))),0,1)+IF(VALUE(TRIM(LEFT(J73,FIND("-",J73)-1)))&gt;VALUE(TRIM(RIGHT(J73,LEN(J73)-FIND("-",J73)))),0,1)+IF(ISERROR(FIND("-",K73)),0,IF(VALUE(TRIM(LEFT(K73,FIND("-",K73)-1)))&gt;VALUE(TRIM(RIGHT(K73,LEN(K73)-FIND("-",K73)))),0,1)))</f>
      </c>
      <c r="M73" s="115">
        <f>IF(L73="","",IF(VALUE(LEFT(L73))&gt;VALUE(RIGHT(L73)),VALUE(LEFT(M71))+1&amp;"-"&amp;RIGHT(M71),LEFT(M71)&amp;"-"&amp;VALUE(RIGHT(M71))+1))</f>
      </c>
      <c r="N73" s="63"/>
    </row>
    <row r="74" spans="1:14" ht="18.75" customHeight="1">
      <c r="A74" s="63"/>
      <c r="B74" s="116" t="s">
        <v>436</v>
      </c>
      <c r="C74" s="60" t="s">
        <v>372</v>
      </c>
      <c r="D74" s="114" t="str">
        <f t="shared" si="8"/>
        <v> </v>
      </c>
      <c r="E74" s="61"/>
      <c r="F74" s="116" t="s">
        <v>434</v>
      </c>
      <c r="G74" s="60" t="s">
        <v>372</v>
      </c>
      <c r="H74" s="114" t="str">
        <f t="shared" si="9"/>
        <v> </v>
      </c>
      <c r="I74" s="62"/>
      <c r="J74" s="62"/>
      <c r="K74" s="62"/>
      <c r="L74" s="115">
        <f>IF(OR(I74="",J74=""),"",IF(VALUE(TRIM(LEFT(I74,FIND("-",I74)-1)))&gt;VALUE(TRIM(RIGHT(I74,LEN(I74)-FIND("-",I74)))),1,0)+IF(VALUE(TRIM(LEFT(J74,FIND("-",J74)-1)))&gt;VALUE(TRIM(RIGHT(J74,LEN(J74)-FIND("-",J74)))),1,0)+IF(ISERROR(FIND("-",K74)),0,IF(VALUE(TRIM(LEFT(K74,FIND("-",K74)-1)))&gt;VALUE(TRIM(RIGHT(K74,LEN(K74)-FIND("-",K74)))),1,0))&amp;"-"&amp;IF(VALUE(TRIM(LEFT(I74,FIND("-",I74)-1)))&gt;VALUE(TRIM(RIGHT(I74,LEN(I74)-FIND("-",I74)))),0,1)+IF(VALUE(TRIM(LEFT(J74,FIND("-",J74)-1)))&gt;VALUE(TRIM(RIGHT(J74,LEN(J74)-FIND("-",J74)))),0,1)+IF(ISERROR(FIND("-",K74)),0,IF(VALUE(TRIM(LEFT(K74,FIND("-",K74)-1)))&gt;VALUE(TRIM(RIGHT(K74,LEN(K74)-FIND("-",K74)))),0,1)))</f>
      </c>
      <c r="M74" s="115">
        <f>IF(L74="","",IF(VALUE(LEFT(L74))&gt;VALUE(RIGHT(L74)),VALUE(LEFT(M73))+1&amp;"-"&amp;RIGHT(M73),LEFT(M73)&amp;"-"&amp;VALUE(RIGHT(M73))+1))</f>
      </c>
      <c r="N74" s="63"/>
    </row>
    <row r="75" spans="1:14" ht="12.75">
      <c r="A75" s="63"/>
      <c r="B75" s="89"/>
      <c r="C75" s="90"/>
      <c r="D75" s="90"/>
      <c r="E75" s="91"/>
      <c r="F75" s="89"/>
      <c r="G75" s="90"/>
      <c r="H75" s="90"/>
      <c r="I75" s="71"/>
      <c r="J75" s="71"/>
      <c r="K75" s="71"/>
      <c r="L75" s="71"/>
      <c r="M75" s="71"/>
      <c r="N75" s="63"/>
    </row>
    <row r="76" spans="9:13" ht="12.75">
      <c r="I76" s="71"/>
      <c r="J76" s="71"/>
      <c r="K76" s="71"/>
      <c r="L76" s="71"/>
      <c r="M76" s="71"/>
    </row>
    <row r="77" spans="4:13" ht="12.75">
      <c r="D77" s="72" t="s">
        <v>439</v>
      </c>
      <c r="E77" s="73"/>
      <c r="H77" s="113">
        <f>IF(M74="","",IF(VALUE(LEFT(M74))&gt;VALUE(RIGHT(M74)),D68,H68))</f>
      </c>
      <c r="I77" s="71"/>
      <c r="J77" s="71"/>
      <c r="K77" s="71"/>
      <c r="L77" s="71"/>
      <c r="M77" s="71"/>
    </row>
    <row r="78" spans="8:13" ht="12.75">
      <c r="H78" s="71"/>
      <c r="I78" s="71"/>
      <c r="J78" s="71"/>
      <c r="K78" s="71"/>
      <c r="L78" s="71"/>
      <c r="M78" s="71"/>
    </row>
    <row r="79" spans="4:13" ht="12.75">
      <c r="D79" s="72" t="s">
        <v>442</v>
      </c>
      <c r="E79" s="73"/>
      <c r="H79" s="113">
        <f>M74</f>
      </c>
      <c r="I79" s="71"/>
      <c r="J79" s="71"/>
      <c r="K79" s="71"/>
      <c r="L79" s="71"/>
      <c r="M79" s="71"/>
    </row>
    <row r="82" spans="4:15" ht="12.75">
      <c r="D82" s="46" t="s">
        <v>423</v>
      </c>
      <c r="H82" s="46" t="s">
        <v>424</v>
      </c>
      <c r="O82" s="92"/>
    </row>
    <row r="83" spans="2:15" ht="12.75">
      <c r="B83" s="54">
        <v>1</v>
      </c>
      <c r="C83" s="55" t="s">
        <v>426</v>
      </c>
      <c r="D83" s="56" t="str">
        <f>VLOOKUP(B83,CLUB,2,0)</f>
        <v>CTT RIPOLLET "A"</v>
      </c>
      <c r="F83" s="54">
        <v>2</v>
      </c>
      <c r="G83" s="55" t="s">
        <v>426</v>
      </c>
      <c r="H83" s="56" t="str">
        <f>VLOOKUP(F83,CLUB,2,0)</f>
        <v>CETT ESPARREGUERA "A"</v>
      </c>
      <c r="I83" s="55" t="s">
        <v>427</v>
      </c>
      <c r="J83" s="55" t="s">
        <v>428</v>
      </c>
      <c r="K83" s="55" t="s">
        <v>429</v>
      </c>
      <c r="L83" s="57" t="s">
        <v>430</v>
      </c>
      <c r="M83" s="57" t="s">
        <v>431</v>
      </c>
      <c r="O83" s="92"/>
    </row>
    <row r="84" spans="1:15" ht="18.75" customHeight="1">
      <c r="A84" s="53" t="s">
        <v>444</v>
      </c>
      <c r="B84" s="116" t="s">
        <v>433</v>
      </c>
      <c r="C84" s="60" t="s">
        <v>372</v>
      </c>
      <c r="D84" s="114" t="str">
        <f aca="true" t="shared" si="10" ref="D84:D89">VLOOKUP(C84,jugA1,2,0)</f>
        <v> </v>
      </c>
      <c r="E84" s="61"/>
      <c r="F84" s="116" t="s">
        <v>434</v>
      </c>
      <c r="G84" s="60" t="s">
        <v>372</v>
      </c>
      <c r="H84" s="114" t="str">
        <f aca="true" t="shared" si="11" ref="H84:H89">VLOOKUP(G84,jugA1,2,0)</f>
        <v> </v>
      </c>
      <c r="I84" s="62"/>
      <c r="J84" s="62"/>
      <c r="K84" s="62"/>
      <c r="L84" s="115">
        <f>IF(OR(I84="",J84=""),"",IF(VALUE(TRIM(LEFT(I84,FIND("-",I84)-1)))&gt;VALUE(TRIM(RIGHT(I84,LEN(I84)-FIND("-",I84)))),1,0)+IF(VALUE(TRIM(LEFT(J84,FIND("-",J84)-1)))&gt;VALUE(TRIM(RIGHT(J84,LEN(J84)-FIND("-",J84)))),1,0)+IF(ISERROR(FIND("-",K84)),0,IF(VALUE(TRIM(LEFT(K84,FIND("-",K84)-1)))&gt;VALUE(TRIM(RIGHT(K84,LEN(K84)-FIND("-",K84)))),1,0))&amp;"-"&amp;IF(VALUE(TRIM(LEFT(I84,FIND("-",I84)-1)))&gt;VALUE(TRIM(RIGHT(I84,LEN(I84)-FIND("-",I84)))),0,1)+IF(VALUE(TRIM(LEFT(J84,FIND("-",J84)-1)))&gt;VALUE(TRIM(RIGHT(J84,LEN(J84)-FIND("-",J84)))),0,1)+IF(ISERROR(FIND("-",K84)),0,IF(VALUE(TRIM(LEFT(K84,FIND("-",K84)-1)))&gt;VALUE(TRIM(RIGHT(K84,LEN(K84)-FIND("-",K84)))),0,1)))</f>
      </c>
      <c r="M84" s="115">
        <f>IF(L84="","",IF(VALUE(LEFT(L84))&gt;VALUE(RIGHT(L84)),"1-0","0-1"))</f>
      </c>
      <c r="N84" s="63"/>
      <c r="O84" s="92"/>
    </row>
    <row r="85" spans="1:15" ht="18.75" customHeight="1">
      <c r="A85" s="58" t="s">
        <v>445</v>
      </c>
      <c r="B85" s="116" t="s">
        <v>436</v>
      </c>
      <c r="C85" s="60" t="s">
        <v>372</v>
      </c>
      <c r="D85" s="114" t="str">
        <f t="shared" si="10"/>
        <v> </v>
      </c>
      <c r="E85" s="61"/>
      <c r="F85" s="116" t="s">
        <v>437</v>
      </c>
      <c r="G85" s="60" t="s">
        <v>372</v>
      </c>
      <c r="H85" s="114" t="str">
        <f t="shared" si="11"/>
        <v> </v>
      </c>
      <c r="I85" s="62"/>
      <c r="J85" s="62"/>
      <c r="K85" s="62"/>
      <c r="L85" s="115">
        <f>IF(OR(I85="",J85=""),"",IF(VALUE(TRIM(LEFT(I85,FIND("-",I85)-1)))&gt;VALUE(TRIM(RIGHT(I85,LEN(I85)-FIND("-",I85)))),1,0)+IF(VALUE(TRIM(LEFT(J85,FIND("-",J85)-1)))&gt;VALUE(TRIM(RIGHT(J85,LEN(J85)-FIND("-",J85)))),1,0)+IF(ISERROR(FIND("-",K85)),0,IF(VALUE(TRIM(LEFT(K85,FIND("-",K85)-1)))&gt;VALUE(TRIM(RIGHT(K85,LEN(K85)-FIND("-",K85)))),1,0))&amp;"-"&amp;IF(VALUE(TRIM(LEFT(I85,FIND("-",I85)-1)))&gt;VALUE(TRIM(RIGHT(I85,LEN(I85)-FIND("-",I85)))),0,1)+IF(VALUE(TRIM(LEFT(J85,FIND("-",J85)-1)))&gt;VALUE(TRIM(RIGHT(J85,LEN(J85)-FIND("-",J85)))),0,1)+IF(ISERROR(FIND("-",K85)),0,IF(VALUE(TRIM(LEFT(K85,FIND("-",K85)-1)))&gt;VALUE(TRIM(RIGHT(K85,LEN(K85)-FIND("-",K85)))),0,1)))</f>
      </c>
      <c r="M85" s="115">
        <f>IF(L85="","",IF(VALUE(LEFT(L85))&gt;VALUE(RIGHT(L85)),VALUE(LEFT(M84))+1&amp;"-"&amp;RIGHT(M84),LEFT(M84)&amp;"-"&amp;VALUE(RIGHT(M84))+1))</f>
      </c>
      <c r="N85" s="63"/>
      <c r="O85" s="92"/>
    </row>
    <row r="86" spans="1:14" ht="18.75" customHeight="1">
      <c r="A86" s="63"/>
      <c r="B86" s="142" t="s">
        <v>438</v>
      </c>
      <c r="C86" s="60" t="s">
        <v>372</v>
      </c>
      <c r="D86" s="114" t="str">
        <f t="shared" si="10"/>
        <v> </v>
      </c>
      <c r="E86" s="61"/>
      <c r="F86" s="142" t="s">
        <v>438</v>
      </c>
      <c r="G86" s="60" t="s">
        <v>372</v>
      </c>
      <c r="H86" s="114" t="str">
        <f t="shared" si="11"/>
        <v> </v>
      </c>
      <c r="I86" s="62"/>
      <c r="J86" s="62"/>
      <c r="K86" s="62"/>
      <c r="L86" s="115">
        <f>IF(OR(I86="",J86=""),"",IF(VALUE(TRIM(LEFT(I86,FIND("-",I86)-1)))&gt;VALUE(TRIM(RIGHT(I86,LEN(I86)-FIND("-",I86)))),1,0)+IF(VALUE(TRIM(LEFT(J86,FIND("-",J86)-1)))&gt;VALUE(TRIM(RIGHT(J86,LEN(J86)-FIND("-",J86)))),1,0)+IF(ISERROR(FIND("-",K86)),0,IF(VALUE(TRIM(LEFT(K86,FIND("-",K86)-1)))&gt;VALUE(TRIM(RIGHT(K86,LEN(K86)-FIND("-",K86)))),1,0))&amp;"-"&amp;IF(VALUE(TRIM(LEFT(I86,FIND("-",I86)-1)))&gt;VALUE(TRIM(RIGHT(I86,LEN(I86)-FIND("-",I86)))),0,1)+IF(VALUE(TRIM(LEFT(J86,FIND("-",J86)-1)))&gt;VALUE(TRIM(RIGHT(J86,LEN(J86)-FIND("-",J86)))),0,1)+IF(ISERROR(FIND("-",K86)),0,IF(VALUE(TRIM(LEFT(K86,FIND("-",K86)-1)))&gt;VALUE(TRIM(RIGHT(K86,LEN(K86)-FIND("-",K86)))),0,1)))</f>
      </c>
      <c r="M86" s="115">
        <f>IF(L86="","",IF(VALUE(LEFT(L86))&gt;VALUE(RIGHT(L86)),VALUE(LEFT(M85))+1&amp;"-"&amp;RIGHT(M85),LEFT(M85)&amp;"-"&amp;VALUE(RIGHT(M85))+1))</f>
      </c>
      <c r="N86" s="63"/>
    </row>
    <row r="87" spans="1:14" ht="18.75" customHeight="1">
      <c r="A87" s="63"/>
      <c r="B87" s="142"/>
      <c r="C87" s="60" t="s">
        <v>372</v>
      </c>
      <c r="D87" s="114" t="str">
        <f t="shared" si="10"/>
        <v> </v>
      </c>
      <c r="E87" s="61"/>
      <c r="F87" s="142"/>
      <c r="G87" s="60" t="s">
        <v>372</v>
      </c>
      <c r="H87" s="114" t="str">
        <f t="shared" si="11"/>
        <v> </v>
      </c>
      <c r="I87" s="63"/>
      <c r="J87" s="63"/>
      <c r="K87" s="63"/>
      <c r="L87" s="63"/>
      <c r="M87" s="63"/>
      <c r="N87" s="63"/>
    </row>
    <row r="88" spans="1:14" ht="18.75" customHeight="1">
      <c r="A88" s="63"/>
      <c r="B88" s="116" t="s">
        <v>433</v>
      </c>
      <c r="C88" s="60" t="s">
        <v>372</v>
      </c>
      <c r="D88" s="114" t="str">
        <f t="shared" si="10"/>
        <v> </v>
      </c>
      <c r="E88" s="61"/>
      <c r="F88" s="116" t="s">
        <v>437</v>
      </c>
      <c r="G88" s="60" t="s">
        <v>372</v>
      </c>
      <c r="H88" s="114" t="str">
        <f t="shared" si="11"/>
        <v> </v>
      </c>
      <c r="I88" s="62"/>
      <c r="J88" s="62"/>
      <c r="K88" s="62"/>
      <c r="L88" s="115">
        <f>IF(OR(I88="",J88=""),"",IF(VALUE(TRIM(LEFT(I88,FIND("-",I88)-1)))&gt;VALUE(TRIM(RIGHT(I88,LEN(I88)-FIND("-",I88)))),1,0)+IF(VALUE(TRIM(LEFT(J88,FIND("-",J88)-1)))&gt;VALUE(TRIM(RIGHT(J88,LEN(J88)-FIND("-",J88)))),1,0)+IF(ISERROR(FIND("-",K88)),0,IF(VALUE(TRIM(LEFT(K88,FIND("-",K88)-1)))&gt;VALUE(TRIM(RIGHT(K88,LEN(K88)-FIND("-",K88)))),1,0))&amp;"-"&amp;IF(VALUE(TRIM(LEFT(I88,FIND("-",I88)-1)))&gt;VALUE(TRIM(RIGHT(I88,LEN(I88)-FIND("-",I88)))),0,1)+IF(VALUE(TRIM(LEFT(J88,FIND("-",J88)-1)))&gt;VALUE(TRIM(RIGHT(J88,LEN(J88)-FIND("-",J88)))),0,1)+IF(ISERROR(FIND("-",K88)),0,IF(VALUE(TRIM(LEFT(K88,FIND("-",K88)-1)))&gt;VALUE(TRIM(RIGHT(K88,LEN(K88)-FIND("-",K88)))),0,1)))</f>
      </c>
      <c r="M88" s="115">
        <f>IF(L88="","",IF(VALUE(LEFT(L88))&gt;VALUE(RIGHT(L88)),VALUE(LEFT(M86))+1&amp;"-"&amp;RIGHT(M86),LEFT(M86)&amp;"-"&amp;VALUE(RIGHT(M86))+1))</f>
      </c>
      <c r="N88" s="63"/>
    </row>
    <row r="89" spans="1:14" ht="18.75" customHeight="1">
      <c r="A89" s="63"/>
      <c r="B89" s="116" t="s">
        <v>436</v>
      </c>
      <c r="C89" s="60" t="s">
        <v>372</v>
      </c>
      <c r="D89" s="114" t="str">
        <f t="shared" si="10"/>
        <v> </v>
      </c>
      <c r="E89" s="61"/>
      <c r="F89" s="116" t="s">
        <v>434</v>
      </c>
      <c r="G89" s="60" t="s">
        <v>372</v>
      </c>
      <c r="H89" s="114" t="str">
        <f t="shared" si="11"/>
        <v> </v>
      </c>
      <c r="I89" s="62"/>
      <c r="J89" s="62"/>
      <c r="K89" s="62"/>
      <c r="L89" s="115">
        <f>IF(OR(I89="",J89=""),"",IF(VALUE(TRIM(LEFT(I89,FIND("-",I89)-1)))&gt;VALUE(TRIM(RIGHT(I89,LEN(I89)-FIND("-",I89)))),1,0)+IF(VALUE(TRIM(LEFT(J89,FIND("-",J89)-1)))&gt;VALUE(TRIM(RIGHT(J89,LEN(J89)-FIND("-",J89)))),1,0)+IF(ISERROR(FIND("-",K89)),0,IF(VALUE(TRIM(LEFT(K89,FIND("-",K89)-1)))&gt;VALUE(TRIM(RIGHT(K89,LEN(K89)-FIND("-",K89)))),1,0))&amp;"-"&amp;IF(VALUE(TRIM(LEFT(I89,FIND("-",I89)-1)))&gt;VALUE(TRIM(RIGHT(I89,LEN(I89)-FIND("-",I89)))),0,1)+IF(VALUE(TRIM(LEFT(J89,FIND("-",J89)-1)))&gt;VALUE(TRIM(RIGHT(J89,LEN(J89)-FIND("-",J89)))),0,1)+IF(ISERROR(FIND("-",K89)),0,IF(VALUE(TRIM(LEFT(K89,FIND("-",K89)-1)))&gt;VALUE(TRIM(RIGHT(K89,LEN(K89)-FIND("-",K89)))),0,1)))</f>
      </c>
      <c r="M89" s="115">
        <f>IF(L89="","",IF(VALUE(LEFT(L89))&gt;VALUE(RIGHT(L89)),VALUE(LEFT(M88))+1&amp;"-"&amp;RIGHT(M88),LEFT(M88)&amp;"-"&amp;VALUE(RIGHT(M88))+1))</f>
      </c>
      <c r="N89" s="63"/>
    </row>
    <row r="90" spans="1:14" ht="12.75">
      <c r="A90" s="63"/>
      <c r="B90" s="89"/>
      <c r="C90" s="90"/>
      <c r="D90" s="90"/>
      <c r="E90" s="91"/>
      <c r="F90" s="89"/>
      <c r="G90" s="90"/>
      <c r="H90" s="90"/>
      <c r="I90" s="71"/>
      <c r="J90" s="71"/>
      <c r="K90" s="71"/>
      <c r="L90" s="71"/>
      <c r="M90" s="71"/>
      <c r="N90" s="63"/>
    </row>
    <row r="91" spans="9:13" ht="12.75">
      <c r="I91" s="71"/>
      <c r="J91" s="71"/>
      <c r="K91" s="71"/>
      <c r="L91" s="71"/>
      <c r="M91" s="71"/>
    </row>
    <row r="92" spans="4:13" ht="12.75">
      <c r="D92" s="72" t="s">
        <v>439</v>
      </c>
      <c r="E92" s="73"/>
      <c r="H92" s="113">
        <f>IF(M89="","",IF(VALUE(LEFT(M89))&gt;VALUE(RIGHT(M89)),D83,H83))</f>
      </c>
      <c r="I92" s="71"/>
      <c r="J92" s="71"/>
      <c r="K92" s="71"/>
      <c r="L92" s="71"/>
      <c r="M92" s="71"/>
    </row>
    <row r="93" spans="8:13" ht="12.75">
      <c r="H93" s="71"/>
      <c r="I93" s="71"/>
      <c r="J93" s="71"/>
      <c r="K93" s="71"/>
      <c r="L93" s="71"/>
      <c r="M93" s="71"/>
    </row>
    <row r="94" spans="4:13" ht="12.75">
      <c r="D94" s="72" t="s">
        <v>442</v>
      </c>
      <c r="E94" s="73"/>
      <c r="H94" s="113">
        <f>M89</f>
      </c>
      <c r="I94" s="71"/>
      <c r="J94" s="71"/>
      <c r="K94" s="71"/>
      <c r="L94" s="71"/>
      <c r="M94" s="71"/>
    </row>
    <row r="99" spans="4:8" ht="12.75">
      <c r="D99" s="46" t="s">
        <v>446</v>
      </c>
      <c r="H99" s="46" t="s">
        <v>446</v>
      </c>
    </row>
    <row r="101" spans="2:8" ht="18.75" customHeight="1">
      <c r="B101" s="59" t="s">
        <v>433</v>
      </c>
      <c r="C101" s="82"/>
      <c r="D101" s="60"/>
      <c r="E101" s="61"/>
      <c r="F101" s="59" t="s">
        <v>434</v>
      </c>
      <c r="G101" s="82"/>
      <c r="H101" s="60"/>
    </row>
    <row r="102" spans="2:8" ht="18.75" customHeight="1">
      <c r="B102" s="59" t="s">
        <v>436</v>
      </c>
      <c r="C102" s="82"/>
      <c r="D102" s="60"/>
      <c r="E102" s="61"/>
      <c r="F102" s="59" t="s">
        <v>437</v>
      </c>
      <c r="G102" s="82"/>
      <c r="H102" s="60"/>
    </row>
    <row r="103" spans="2:8" ht="18.75" customHeight="1">
      <c r="B103" s="141" t="s">
        <v>438</v>
      </c>
      <c r="C103" s="83"/>
      <c r="D103" s="60"/>
      <c r="E103" s="61"/>
      <c r="F103" s="141" t="s">
        <v>438</v>
      </c>
      <c r="G103" s="83"/>
      <c r="H103" s="60"/>
    </row>
    <row r="104" spans="2:13" ht="18.75" customHeight="1">
      <c r="B104" s="141"/>
      <c r="C104" s="83"/>
      <c r="D104" s="60"/>
      <c r="E104" s="61"/>
      <c r="F104" s="141"/>
      <c r="G104" s="83"/>
      <c r="H104" s="60"/>
      <c r="L104" s="67"/>
      <c r="M104" s="67"/>
    </row>
    <row r="105" spans="12:13" ht="12.75">
      <c r="L105" s="63"/>
      <c r="M105" s="63"/>
    </row>
    <row r="106" spans="12:13" ht="12.75">
      <c r="L106" s="70"/>
      <c r="M106" s="70"/>
    </row>
    <row r="107" spans="2:13" ht="18.75" customHeight="1">
      <c r="B107" s="59" t="s">
        <v>433</v>
      </c>
      <c r="C107" s="82"/>
      <c r="D107" s="60"/>
      <c r="E107" s="61"/>
      <c r="F107" s="59" t="s">
        <v>434</v>
      </c>
      <c r="G107" s="82"/>
      <c r="H107" s="60"/>
      <c r="L107" s="63"/>
      <c r="M107" s="63"/>
    </row>
    <row r="108" spans="2:13" ht="18.75" customHeight="1">
      <c r="B108" s="59" t="s">
        <v>436</v>
      </c>
      <c r="C108" s="82"/>
      <c r="D108" s="60"/>
      <c r="E108" s="61"/>
      <c r="F108" s="59" t="s">
        <v>437</v>
      </c>
      <c r="G108" s="82"/>
      <c r="H108" s="60"/>
      <c r="L108" s="74"/>
      <c r="M108" s="74"/>
    </row>
    <row r="109" spans="2:8" ht="18.75" customHeight="1">
      <c r="B109" s="141" t="s">
        <v>438</v>
      </c>
      <c r="C109" s="83"/>
      <c r="D109" s="60"/>
      <c r="E109" s="61"/>
      <c r="F109" s="141" t="s">
        <v>438</v>
      </c>
      <c r="G109" s="83"/>
      <c r="H109" s="60"/>
    </row>
    <row r="110" spans="2:13" ht="18.75" customHeight="1">
      <c r="B110" s="141"/>
      <c r="C110" s="83"/>
      <c r="D110" s="60"/>
      <c r="E110" s="61"/>
      <c r="F110" s="141"/>
      <c r="G110" s="83"/>
      <c r="H110" s="60"/>
      <c r="L110" s="1"/>
      <c r="M110" s="1"/>
    </row>
    <row r="112" spans="2:8" ht="18.75" customHeight="1">
      <c r="B112" s="59" t="s">
        <v>433</v>
      </c>
      <c r="C112" s="82"/>
      <c r="D112" s="60"/>
      <c r="E112" s="61"/>
      <c r="F112" s="59" t="s">
        <v>434</v>
      </c>
      <c r="G112" s="82"/>
      <c r="H112" s="60"/>
    </row>
    <row r="113" spans="2:8" ht="18.75" customHeight="1">
      <c r="B113" s="59" t="s">
        <v>436</v>
      </c>
      <c r="C113" s="82"/>
      <c r="D113" s="60"/>
      <c r="E113" s="61"/>
      <c r="F113" s="59" t="s">
        <v>437</v>
      </c>
      <c r="G113" s="82"/>
      <c r="H113" s="60"/>
    </row>
    <row r="114" spans="2:8" ht="18.75" customHeight="1">
      <c r="B114" s="141" t="s">
        <v>438</v>
      </c>
      <c r="C114" s="83"/>
      <c r="D114" s="60"/>
      <c r="E114" s="61"/>
      <c r="F114" s="141" t="s">
        <v>438</v>
      </c>
      <c r="G114" s="83"/>
      <c r="H114" s="60"/>
    </row>
    <row r="115" spans="2:8" ht="18.75" customHeight="1">
      <c r="B115" s="141"/>
      <c r="C115" s="83"/>
      <c r="D115" s="60"/>
      <c r="E115" s="61"/>
      <c r="F115" s="141"/>
      <c r="G115" s="83"/>
      <c r="H115" s="60"/>
    </row>
    <row r="117" spans="2:8" ht="18.75" customHeight="1">
      <c r="B117" s="59" t="s">
        <v>433</v>
      </c>
      <c r="C117" s="82"/>
      <c r="D117" s="60"/>
      <c r="E117" s="61"/>
      <c r="F117" s="59" t="s">
        <v>434</v>
      </c>
      <c r="G117" s="82"/>
      <c r="H117" s="60"/>
    </row>
    <row r="118" spans="2:8" ht="18.75" customHeight="1">
      <c r="B118" s="59" t="s">
        <v>436</v>
      </c>
      <c r="C118" s="82"/>
      <c r="D118" s="60"/>
      <c r="E118" s="61"/>
      <c r="F118" s="59" t="s">
        <v>437</v>
      </c>
      <c r="G118" s="82"/>
      <c r="H118" s="60"/>
    </row>
    <row r="119" spans="2:8" ht="18.75" customHeight="1">
      <c r="B119" s="141" t="s">
        <v>438</v>
      </c>
      <c r="C119" s="83"/>
      <c r="D119" s="60"/>
      <c r="E119" s="61"/>
      <c r="F119" s="141" t="s">
        <v>438</v>
      </c>
      <c r="G119" s="83"/>
      <c r="H119" s="60"/>
    </row>
    <row r="120" spans="2:8" ht="18.75" customHeight="1">
      <c r="B120" s="141"/>
      <c r="C120" s="83"/>
      <c r="D120" s="60"/>
      <c r="E120" s="61"/>
      <c r="F120" s="141"/>
      <c r="G120" s="83"/>
      <c r="H120" s="60"/>
    </row>
    <row r="123" spans="2:8" ht="18.75" customHeight="1">
      <c r="B123" s="59" t="s">
        <v>433</v>
      </c>
      <c r="C123" s="82"/>
      <c r="D123" s="60"/>
      <c r="E123" s="61"/>
      <c r="F123" s="59" t="s">
        <v>434</v>
      </c>
      <c r="G123" s="82"/>
      <c r="H123" s="60"/>
    </row>
    <row r="124" spans="2:8" ht="18.75" customHeight="1">
      <c r="B124" s="59" t="s">
        <v>436</v>
      </c>
      <c r="C124" s="82"/>
      <c r="D124" s="60"/>
      <c r="E124" s="61"/>
      <c r="F124" s="59" t="s">
        <v>437</v>
      </c>
      <c r="G124" s="82"/>
      <c r="H124" s="60"/>
    </row>
    <row r="125" spans="2:8" ht="18.75" customHeight="1">
      <c r="B125" s="141" t="s">
        <v>438</v>
      </c>
      <c r="C125" s="83"/>
      <c r="D125" s="60"/>
      <c r="E125" s="61"/>
      <c r="F125" s="141" t="s">
        <v>438</v>
      </c>
      <c r="G125" s="83"/>
      <c r="H125" s="60"/>
    </row>
    <row r="126" spans="2:8" ht="18.75" customHeight="1">
      <c r="B126" s="141"/>
      <c r="C126" s="83"/>
      <c r="D126" s="60"/>
      <c r="E126" s="61"/>
      <c r="F126" s="141"/>
      <c r="G126" s="83"/>
      <c r="H126" s="60"/>
    </row>
    <row r="128" spans="2:8" ht="18.75" customHeight="1">
      <c r="B128" s="59" t="s">
        <v>433</v>
      </c>
      <c r="C128" s="82"/>
      <c r="D128" s="60"/>
      <c r="E128" s="61"/>
      <c r="F128" s="59" t="s">
        <v>434</v>
      </c>
      <c r="G128" s="82"/>
      <c r="H128" s="60"/>
    </row>
    <row r="129" spans="2:8" ht="18.75" customHeight="1">
      <c r="B129" s="59" t="s">
        <v>436</v>
      </c>
      <c r="C129" s="82"/>
      <c r="D129" s="60"/>
      <c r="E129" s="61"/>
      <c r="F129" s="59" t="s">
        <v>437</v>
      </c>
      <c r="G129" s="82"/>
      <c r="H129" s="60"/>
    </row>
    <row r="130" spans="2:8" ht="18.75" customHeight="1">
      <c r="B130" s="141" t="s">
        <v>438</v>
      </c>
      <c r="C130" s="83"/>
      <c r="D130" s="60"/>
      <c r="E130" s="61"/>
      <c r="F130" s="141" t="s">
        <v>438</v>
      </c>
      <c r="G130" s="83"/>
      <c r="H130" s="60"/>
    </row>
    <row r="131" spans="2:8" ht="18.75" customHeight="1">
      <c r="B131" s="141"/>
      <c r="C131" s="83"/>
      <c r="D131" s="60"/>
      <c r="E131" s="61"/>
      <c r="F131" s="141"/>
      <c r="G131" s="83"/>
      <c r="H131" s="60"/>
    </row>
    <row r="135" spans="4:8" ht="12.75">
      <c r="D135" s="46" t="s">
        <v>446</v>
      </c>
      <c r="H135" s="46" t="s">
        <v>446</v>
      </c>
    </row>
    <row r="137" spans="2:8" ht="18.75" customHeight="1">
      <c r="B137" s="59" t="s">
        <v>433</v>
      </c>
      <c r="C137" s="82"/>
      <c r="D137" s="60"/>
      <c r="E137" s="61"/>
      <c r="F137" s="59" t="s">
        <v>434</v>
      </c>
      <c r="G137" s="82"/>
      <c r="H137" s="60"/>
    </row>
    <row r="138" spans="2:8" ht="18.75" customHeight="1">
      <c r="B138" s="59" t="s">
        <v>436</v>
      </c>
      <c r="C138" s="82"/>
      <c r="D138" s="60"/>
      <c r="E138" s="61"/>
      <c r="F138" s="59" t="s">
        <v>437</v>
      </c>
      <c r="G138" s="82"/>
      <c r="H138" s="60"/>
    </row>
    <row r="139" spans="2:8" ht="18.75" customHeight="1">
      <c r="B139" s="141" t="s">
        <v>438</v>
      </c>
      <c r="C139" s="83"/>
      <c r="D139" s="60"/>
      <c r="E139" s="61"/>
      <c r="F139" s="141" t="s">
        <v>438</v>
      </c>
      <c r="G139" s="83"/>
      <c r="H139" s="60"/>
    </row>
    <row r="140" spans="2:13" ht="18.75" customHeight="1">
      <c r="B140" s="141"/>
      <c r="C140" s="83"/>
      <c r="D140" s="60"/>
      <c r="E140" s="61"/>
      <c r="F140" s="141"/>
      <c r="G140" s="83"/>
      <c r="H140" s="60"/>
      <c r="L140" s="67"/>
      <c r="M140" s="67"/>
    </row>
    <row r="141" spans="12:13" ht="12.75">
      <c r="L141" s="63"/>
      <c r="M141" s="63"/>
    </row>
    <row r="142" spans="12:13" ht="12.75">
      <c r="L142" s="70"/>
      <c r="M142" s="70"/>
    </row>
    <row r="143" spans="2:13" ht="18.75" customHeight="1">
      <c r="B143" s="59" t="s">
        <v>433</v>
      </c>
      <c r="C143" s="82"/>
      <c r="D143" s="60"/>
      <c r="E143" s="61"/>
      <c r="F143" s="59" t="s">
        <v>434</v>
      </c>
      <c r="G143" s="82"/>
      <c r="H143" s="60"/>
      <c r="L143" s="63"/>
      <c r="M143" s="63"/>
    </row>
    <row r="144" spans="2:13" ht="18.75" customHeight="1">
      <c r="B144" s="59" t="s">
        <v>436</v>
      </c>
      <c r="C144" s="82"/>
      <c r="D144" s="60"/>
      <c r="E144" s="61"/>
      <c r="F144" s="59" t="s">
        <v>437</v>
      </c>
      <c r="G144" s="82"/>
      <c r="H144" s="60"/>
      <c r="L144" s="74"/>
      <c r="M144" s="74"/>
    </row>
    <row r="145" spans="2:8" ht="18.75" customHeight="1">
      <c r="B145" s="141" t="s">
        <v>438</v>
      </c>
      <c r="C145" s="83"/>
      <c r="D145" s="60"/>
      <c r="E145" s="61"/>
      <c r="F145" s="141" t="s">
        <v>438</v>
      </c>
      <c r="G145" s="83"/>
      <c r="H145" s="60"/>
    </row>
    <row r="146" spans="2:13" ht="18.75" customHeight="1">
      <c r="B146" s="141"/>
      <c r="C146" s="83"/>
      <c r="D146" s="60"/>
      <c r="E146" s="61"/>
      <c r="F146" s="141"/>
      <c r="G146" s="83"/>
      <c r="H146" s="60"/>
      <c r="L146" s="1"/>
      <c r="M146" s="1"/>
    </row>
    <row r="148" spans="2:8" ht="18.75" customHeight="1">
      <c r="B148" s="59" t="s">
        <v>433</v>
      </c>
      <c r="C148" s="82"/>
      <c r="D148" s="60"/>
      <c r="E148" s="61"/>
      <c r="F148" s="59" t="s">
        <v>434</v>
      </c>
      <c r="G148" s="82"/>
      <c r="H148" s="60"/>
    </row>
    <row r="149" spans="2:8" ht="18.75" customHeight="1">
      <c r="B149" s="59" t="s">
        <v>436</v>
      </c>
      <c r="C149" s="82"/>
      <c r="D149" s="60"/>
      <c r="E149" s="61"/>
      <c r="F149" s="59" t="s">
        <v>437</v>
      </c>
      <c r="G149" s="82"/>
      <c r="H149" s="60"/>
    </row>
    <row r="150" spans="2:8" ht="18.75" customHeight="1">
      <c r="B150" s="141" t="s">
        <v>438</v>
      </c>
      <c r="C150" s="83"/>
      <c r="D150" s="60"/>
      <c r="E150" s="61"/>
      <c r="F150" s="141" t="s">
        <v>438</v>
      </c>
      <c r="G150" s="83"/>
      <c r="H150" s="60"/>
    </row>
    <row r="151" spans="2:8" ht="18.75" customHeight="1">
      <c r="B151" s="141"/>
      <c r="C151" s="83"/>
      <c r="D151" s="60"/>
      <c r="E151" s="61"/>
      <c r="F151" s="141"/>
      <c r="G151" s="83"/>
      <c r="H151" s="60"/>
    </row>
    <row r="153" spans="2:8" ht="18.75" customHeight="1">
      <c r="B153" s="59" t="s">
        <v>433</v>
      </c>
      <c r="C153" s="82"/>
      <c r="D153" s="60"/>
      <c r="E153" s="61"/>
      <c r="F153" s="59" t="s">
        <v>434</v>
      </c>
      <c r="G153" s="82"/>
      <c r="H153" s="60"/>
    </row>
    <row r="154" spans="2:8" ht="18.75" customHeight="1">
      <c r="B154" s="59" t="s">
        <v>436</v>
      </c>
      <c r="C154" s="82"/>
      <c r="D154" s="60"/>
      <c r="E154" s="61"/>
      <c r="F154" s="59" t="s">
        <v>437</v>
      </c>
      <c r="G154" s="82"/>
      <c r="H154" s="60"/>
    </row>
    <row r="155" spans="2:8" ht="18.75" customHeight="1">
      <c r="B155" s="141" t="s">
        <v>438</v>
      </c>
      <c r="C155" s="83"/>
      <c r="D155" s="60"/>
      <c r="E155" s="61"/>
      <c r="F155" s="141" t="s">
        <v>438</v>
      </c>
      <c r="G155" s="83"/>
      <c r="H155" s="60"/>
    </row>
    <row r="156" spans="2:8" ht="18.75" customHeight="1">
      <c r="B156" s="141"/>
      <c r="C156" s="83"/>
      <c r="D156" s="60"/>
      <c r="E156" s="61"/>
      <c r="F156" s="141"/>
      <c r="G156" s="83"/>
      <c r="H156" s="60"/>
    </row>
    <row r="159" spans="2:8" ht="18.75" customHeight="1">
      <c r="B159" s="59" t="s">
        <v>433</v>
      </c>
      <c r="C159" s="82"/>
      <c r="D159" s="60"/>
      <c r="E159" s="61"/>
      <c r="F159" s="59" t="s">
        <v>434</v>
      </c>
      <c r="G159" s="82"/>
      <c r="H159" s="60"/>
    </row>
    <row r="160" spans="2:8" ht="18.75" customHeight="1">
      <c r="B160" s="59" t="s">
        <v>436</v>
      </c>
      <c r="C160" s="82"/>
      <c r="D160" s="60"/>
      <c r="E160" s="61"/>
      <c r="F160" s="59" t="s">
        <v>437</v>
      </c>
      <c r="G160" s="82"/>
      <c r="H160" s="60"/>
    </row>
    <row r="161" spans="2:8" ht="18.75" customHeight="1">
      <c r="B161" s="141" t="s">
        <v>438</v>
      </c>
      <c r="C161" s="83"/>
      <c r="D161" s="60"/>
      <c r="E161" s="61"/>
      <c r="F161" s="141" t="s">
        <v>438</v>
      </c>
      <c r="G161" s="83"/>
      <c r="H161" s="60"/>
    </row>
    <row r="162" spans="2:8" ht="18.75" customHeight="1">
      <c r="B162" s="141"/>
      <c r="C162" s="83"/>
      <c r="D162" s="60"/>
      <c r="E162" s="61"/>
      <c r="F162" s="141"/>
      <c r="G162" s="83"/>
      <c r="H162" s="60"/>
    </row>
    <row r="164" spans="2:8" ht="18.75" customHeight="1">
      <c r="B164" s="59" t="s">
        <v>433</v>
      </c>
      <c r="C164" s="82"/>
      <c r="D164" s="60"/>
      <c r="E164" s="61"/>
      <c r="F164" s="59" t="s">
        <v>434</v>
      </c>
      <c r="G164" s="82"/>
      <c r="H164" s="60"/>
    </row>
    <row r="165" spans="2:8" ht="18.75" customHeight="1">
      <c r="B165" s="59" t="s">
        <v>436</v>
      </c>
      <c r="C165" s="82"/>
      <c r="D165" s="60"/>
      <c r="E165" s="61"/>
      <c r="F165" s="59" t="s">
        <v>437</v>
      </c>
      <c r="G165" s="82"/>
      <c r="H165" s="60"/>
    </row>
    <row r="166" spans="2:8" ht="18.75" customHeight="1">
      <c r="B166" s="141" t="s">
        <v>438</v>
      </c>
      <c r="C166" s="83"/>
      <c r="D166" s="60"/>
      <c r="E166" s="61"/>
      <c r="F166" s="141" t="s">
        <v>438</v>
      </c>
      <c r="G166" s="83"/>
      <c r="H166" s="60"/>
    </row>
    <row r="167" spans="2:8" ht="18.75" customHeight="1">
      <c r="B167" s="141"/>
      <c r="C167" s="83"/>
      <c r="D167" s="60"/>
      <c r="E167" s="61"/>
      <c r="F167" s="141"/>
      <c r="G167" s="83"/>
      <c r="H167" s="60"/>
    </row>
    <row r="173" spans="5:13" ht="12.75">
      <c r="E173" s="46" t="s">
        <v>487</v>
      </c>
      <c r="F173" s="46" t="s">
        <v>488</v>
      </c>
      <c r="G173" s="46" t="s">
        <v>480</v>
      </c>
      <c r="H173" s="46" t="s">
        <v>481</v>
      </c>
      <c r="I173" s="46" t="s">
        <v>482</v>
      </c>
      <c r="J173" s="46" t="s">
        <v>483</v>
      </c>
      <c r="K173" s="46" t="s">
        <v>484</v>
      </c>
      <c r="L173" s="46" t="s">
        <v>485</v>
      </c>
      <c r="M173" s="46" t="s">
        <v>486</v>
      </c>
    </row>
    <row r="174" spans="4:12" ht="12.75">
      <c r="D174" s="46" t="str">
        <f>D19</f>
        <v>CTT RIPOLLET "A"</v>
      </c>
      <c r="E174" s="46" t="str">
        <f ca="1">LEFT(RIGHT(CELL("filename",D174),3))</f>
        <v>A</v>
      </c>
      <c r="F174" s="46">
        <f ca="1">VALUE(MID(RIGHT(CELL("filename",E174),3),2,1))</f>
        <v>1</v>
      </c>
      <c r="G174" s="47">
        <v>3</v>
      </c>
      <c r="H174" s="46">
        <f>COUNTIF(H$13:H$92,D174)</f>
        <v>0</v>
      </c>
      <c r="I174" s="46">
        <f>G174-H174</f>
        <v>3</v>
      </c>
      <c r="J174" s="46" t="e">
        <f>VALUE(LEFT(M25))+VALUE(LEFT(M59))+VALUE(LEFT(M89))</f>
        <v>#VALUE!</v>
      </c>
      <c r="K174" s="46" t="e">
        <f>15-J174</f>
        <v>#VALUE!</v>
      </c>
      <c r="L174" s="46">
        <f>IF(M174="",RANK(H174,H$174:$H177),M174)</f>
        <v>1</v>
      </c>
    </row>
    <row r="175" spans="4:12" ht="12.75">
      <c r="D175" s="46" t="str">
        <f>D4</f>
        <v>CETT ESPARREGUERA "A"</v>
      </c>
      <c r="E175" s="46" t="str">
        <f ca="1">LEFT(RIGHT(CELL("filename",D175),3))</f>
        <v>A</v>
      </c>
      <c r="F175" s="46">
        <f ca="1">VALUE(MID(RIGHT(CELL("filename",E175),3),2,1))</f>
        <v>1</v>
      </c>
      <c r="G175" s="47">
        <v>3</v>
      </c>
      <c r="H175" s="46">
        <f>COUNTIF(H$13:H$92,D175)-1</f>
        <v>0</v>
      </c>
      <c r="I175" s="46">
        <f>G175-H175</f>
        <v>3</v>
      </c>
      <c r="J175" s="46" t="e">
        <f>VALUE(LEFT(M10))+VALUE(LEFT(M40))+VALUE(RIGHT(M89))</f>
        <v>#VALUE!</v>
      </c>
      <c r="K175" s="46" t="e">
        <f>15-J175</f>
        <v>#VALUE!</v>
      </c>
      <c r="L175" s="46">
        <f>IF(M175="",RANK(H175,H$174:$H178),M175)</f>
        <v>1</v>
      </c>
    </row>
    <row r="176" spans="4:12" ht="12.75">
      <c r="D176" s="46" t="str">
        <f>H4</f>
        <v>LLUÏSOS D'HORTA</v>
      </c>
      <c r="E176" s="46" t="str">
        <f ca="1">LEFT(RIGHT(CELL("filename",D176),3))</f>
        <v>A</v>
      </c>
      <c r="F176" s="46">
        <f ca="1">VALUE(MID(RIGHT(CELL("filename",E176),3),2,1))</f>
        <v>1</v>
      </c>
      <c r="G176" s="47">
        <v>3</v>
      </c>
      <c r="H176" s="46">
        <f>COUNTIF(H$13:H$92,D176)-1</f>
        <v>0</v>
      </c>
      <c r="I176" s="46">
        <f>G176-H176</f>
        <v>3</v>
      </c>
      <c r="J176" s="46" t="e">
        <f>VALUE(RIGHT(M10))+VALUE(RIGHT(M59))+VALUE(LEFT(M74))</f>
        <v>#VALUE!</v>
      </c>
      <c r="K176" s="46" t="e">
        <f>15-J176</f>
        <v>#VALUE!</v>
      </c>
      <c r="L176" s="46">
        <f>IF(M176="",RANK(H176,H$174:$H179),M176)</f>
        <v>1</v>
      </c>
    </row>
    <row r="177" spans="4:12" ht="12.75">
      <c r="D177" s="46" t="str">
        <f>H19</f>
        <v>CTT RIPOLLET "B"</v>
      </c>
      <c r="E177" s="46" t="str">
        <f ca="1">LEFT(RIGHT(CELL("filename",D177),3))</f>
        <v>A</v>
      </c>
      <c r="F177" s="46">
        <f ca="1">VALUE(MID(RIGHT(CELL("filename",E177),3),2,1))</f>
        <v>1</v>
      </c>
      <c r="G177" s="47">
        <v>3</v>
      </c>
      <c r="H177" s="46">
        <f>COUNTIF(H$13:H$92,D177)-3</f>
        <v>0</v>
      </c>
      <c r="I177" s="46">
        <f>G177-H177</f>
        <v>3</v>
      </c>
      <c r="J177" s="46" t="e">
        <f>VALUE(RIGHT(M25))+VALUE(RIGHT(M40))+VALUE(RIGHT(M74))</f>
        <v>#VALUE!</v>
      </c>
      <c r="K177" s="46" t="e">
        <f>15-J177</f>
        <v>#VALUE!</v>
      </c>
      <c r="L177" s="46">
        <f>IF(M177="",RANK(H177,H$174:$H180),M177)</f>
        <v>1</v>
      </c>
    </row>
  </sheetData>
  <sheetProtection/>
  <mergeCells count="36">
    <mergeCell ref="B56:B57"/>
    <mergeCell ref="F56:F57"/>
    <mergeCell ref="B86:B87"/>
    <mergeCell ref="F86:F87"/>
    <mergeCell ref="B7:B8"/>
    <mergeCell ref="F7:F8"/>
    <mergeCell ref="B22:B23"/>
    <mergeCell ref="F22:F23"/>
    <mergeCell ref="B37:B38"/>
    <mergeCell ref="F37:F38"/>
    <mergeCell ref="B130:B131"/>
    <mergeCell ref="F130:F131"/>
    <mergeCell ref="B103:B104"/>
    <mergeCell ref="F103:F104"/>
    <mergeCell ref="B109:B110"/>
    <mergeCell ref="F109:F110"/>
    <mergeCell ref="B114:B115"/>
    <mergeCell ref="F114:F115"/>
    <mergeCell ref="B71:B72"/>
    <mergeCell ref="F71:F72"/>
    <mergeCell ref="B139:B140"/>
    <mergeCell ref="F139:F140"/>
    <mergeCell ref="B145:B146"/>
    <mergeCell ref="F145:F146"/>
    <mergeCell ref="B119:B120"/>
    <mergeCell ref="F119:F120"/>
    <mergeCell ref="B125:B126"/>
    <mergeCell ref="F125:F126"/>
    <mergeCell ref="B166:B167"/>
    <mergeCell ref="F166:F167"/>
    <mergeCell ref="B150:B151"/>
    <mergeCell ref="F150:F151"/>
    <mergeCell ref="B155:B156"/>
    <mergeCell ref="F155:F156"/>
    <mergeCell ref="B161:B162"/>
    <mergeCell ref="F161:F162"/>
  </mergeCells>
  <printOptions/>
  <pageMargins left="0.1" right="0.03" top="0.17" bottom="0.06" header="0" footer="0"/>
  <pageSetup horizontalDpi="1200" verticalDpi="1200" orientation="landscape" paperSize="9" scale="77" r:id="rId3"/>
  <rowBreaks count="2" manualBreakCount="2">
    <brk id="97" max="14" man="1"/>
    <brk id="132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F177"/>
  <sheetViews>
    <sheetView showGridLines="0" view="pageBreakPreview" zoomScale="70" zoomScaleNormal="75" zoomScaleSheetLayoutView="70" zoomScalePageLayoutView="0" workbookViewId="0" topLeftCell="A1">
      <selection activeCell="B5" sqref="B5"/>
    </sheetView>
  </sheetViews>
  <sheetFormatPr defaultColWidth="11.421875" defaultRowHeight="12.75"/>
  <cols>
    <col min="1" max="1" width="12.7109375" style="1" customWidth="1"/>
    <col min="2" max="2" width="4.421875" style="46" bestFit="1" customWidth="1"/>
    <col min="3" max="3" width="6.00390625" style="46" bestFit="1" customWidth="1"/>
    <col min="4" max="4" width="34.7109375" style="46" bestFit="1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8.710937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7109375" style="1" customWidth="1"/>
    <col min="15" max="15" width="1.421875" style="1" bestFit="1" customWidth="1"/>
    <col min="16" max="16" width="5.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421875" style="126" bestFit="1" customWidth="1"/>
    <col min="21" max="21" width="30.7109375" style="1" bestFit="1" customWidth="1"/>
    <col min="22" max="22" width="6.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421875" style="1" customWidth="1"/>
  </cols>
  <sheetData>
    <row r="1" spans="4:20" ht="13.5">
      <c r="D1" s="46" t="s">
        <v>419</v>
      </c>
      <c r="H1" s="130" t="str">
        <f>sorteig!E6</f>
        <v>ST. CUGAT (2 taules)</v>
      </c>
      <c r="I1" s="46" t="s">
        <v>420</v>
      </c>
      <c r="J1" s="48">
        <v>43526</v>
      </c>
      <c r="L1" s="84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26" t="s">
        <v>372</v>
      </c>
    </row>
    <row r="2" spans="1:10" ht="13.5">
      <c r="A2" s="51" t="s">
        <v>479</v>
      </c>
      <c r="B2" s="52"/>
      <c r="C2" s="52"/>
      <c r="D2" s="52"/>
      <c r="I2" s="46" t="s">
        <v>422</v>
      </c>
      <c r="J2" s="49" t="str">
        <f>Q5</f>
        <v>G-2</v>
      </c>
    </row>
    <row r="3" spans="4:8" ht="13.5">
      <c r="D3" s="46" t="s">
        <v>423</v>
      </c>
      <c r="H3" s="46" t="s">
        <v>424</v>
      </c>
    </row>
    <row r="4" spans="2:17" ht="13.5">
      <c r="B4" s="54">
        <v>2</v>
      </c>
      <c r="C4" s="55" t="s">
        <v>426</v>
      </c>
      <c r="D4" s="56" t="str">
        <f>VLOOKUP(B4,CLUB,2,0)</f>
        <v>CTT VILANOVA</v>
      </c>
      <c r="F4" s="54">
        <v>3</v>
      </c>
      <c r="G4" s="55" t="s">
        <v>426</v>
      </c>
      <c r="H4" s="56" t="str">
        <f>VLOOKUP(F4,CLUB,2,0)</f>
        <v>UE SANT CUGAT “A”</v>
      </c>
      <c r="I4" s="55" t="s">
        <v>427</v>
      </c>
      <c r="J4" s="55" t="s">
        <v>428</v>
      </c>
      <c r="K4" s="55" t="s">
        <v>429</v>
      </c>
      <c r="L4" s="57" t="s">
        <v>430</v>
      </c>
      <c r="M4" s="57" t="s">
        <v>431</v>
      </c>
      <c r="P4" s="50" t="s">
        <v>432</v>
      </c>
      <c r="Q4" s="12" t="s">
        <v>421</v>
      </c>
    </row>
    <row r="5" spans="1:27" s="63" customFormat="1" ht="18.75" customHeight="1">
      <c r="A5" s="53" t="s">
        <v>425</v>
      </c>
      <c r="B5" s="116" t="s">
        <v>433</v>
      </c>
      <c r="C5" s="60" t="s">
        <v>372</v>
      </c>
      <c r="D5" s="114" t="str">
        <f aca="true" t="shared" si="0" ref="D5:D10">VLOOKUP(C5,jugA1,2,0)</f>
        <v> </v>
      </c>
      <c r="E5" s="61"/>
      <c r="F5" s="116" t="s">
        <v>434</v>
      </c>
      <c r="G5" s="60" t="s">
        <v>372</v>
      </c>
      <c r="H5" s="114" t="str">
        <f aca="true" t="shared" si="1" ref="H5:H10">VLOOKUP(G5,jugA1,2,0)</f>
        <v> </v>
      </c>
      <c r="I5" s="62"/>
      <c r="J5" s="62"/>
      <c r="K5" s="62"/>
      <c r="L5" s="115">
        <f>IF(OR(I5="",J5=""),"",IF(VALUE(TRIM(LEFT(I5,FIND("-",I5)-1)))&gt;VALUE(TRIM(RIGHT(I5,LEN(I5)-FIND("-",I5)))),1,0)+IF(VALUE(TRIM(LEFT(J5,FIND("-",J5)-1)))&gt;VALUE(TRIM(RIGHT(J5,LEN(J5)-FIND("-",J5)))),1,0)+IF(ISERROR(FIND("-",K5)),0,IF(VALUE(TRIM(LEFT(K5,FIND("-",K5)-1)))&gt;VALUE(TRIM(RIGHT(K5,LEN(K5)-FIND("-",K5)))),1,0))&amp;"-"&amp;IF(VALUE(TRIM(LEFT(I5,FIND("-",I5)-1)))&gt;VALUE(TRIM(RIGHT(I5,LEN(I5)-FIND("-",I5)))),0,1)+IF(VALUE(TRIM(LEFT(J5,FIND("-",J5)-1)))&gt;VALUE(TRIM(RIGHT(J5,LEN(J5)-FIND("-",J5)))),0,1)+IF(ISERROR(FIND("-",K5)),0,IF(VALUE(TRIM(LEFT(K5,FIND("-",K5)-1)))&gt;VALUE(TRIM(RIGHT(K5,LEN(K5)-FIND("-",K5)))),0,1)))</f>
      </c>
      <c r="M5" s="115">
        <f>IF(L5="","",IF(VALUE(LEFT(L5))&gt;VALUE(RIGHT(L5)),"1-0","0-1"))</f>
      </c>
      <c r="P5" s="64" t="s">
        <v>372</v>
      </c>
      <c r="Q5" s="65" t="s">
        <v>694</v>
      </c>
      <c r="R5" s="66"/>
      <c r="T5" s="86">
        <v>1</v>
      </c>
      <c r="U5" s="85" t="str">
        <f>sorteig!E8</f>
        <v>CTT AMICS TERRASSA "A"</v>
      </c>
      <c r="V5" s="85"/>
      <c r="W5" s="85"/>
      <c r="X5" s="85"/>
      <c r="Y5" s="85"/>
      <c r="Z5" s="67"/>
      <c r="AA5" s="67"/>
    </row>
    <row r="6" spans="1:23" s="63" customFormat="1" ht="18.75" customHeight="1">
      <c r="A6" s="58" t="s">
        <v>435</v>
      </c>
      <c r="B6" s="116" t="s">
        <v>436</v>
      </c>
      <c r="C6" s="60" t="s">
        <v>372</v>
      </c>
      <c r="D6" s="114" t="str">
        <f t="shared" si="0"/>
        <v> </v>
      </c>
      <c r="E6" s="61"/>
      <c r="F6" s="116" t="s">
        <v>437</v>
      </c>
      <c r="G6" s="60" t="s">
        <v>372</v>
      </c>
      <c r="H6" s="114" t="str">
        <f t="shared" si="1"/>
        <v> </v>
      </c>
      <c r="I6" s="62"/>
      <c r="J6" s="62"/>
      <c r="K6" s="62"/>
      <c r="L6" s="115">
        <f>IF(OR(I6="",J6=""),"",IF(VALUE(TRIM(LEFT(I6,FIND("-",I6)-1)))&gt;VALUE(TRIM(RIGHT(I6,LEN(I6)-FIND("-",I6)))),1,0)+IF(VALUE(TRIM(LEFT(J6,FIND("-",J6)-1)))&gt;VALUE(TRIM(RIGHT(J6,LEN(J6)-FIND("-",J6)))),1,0)+IF(ISERROR(FIND("-",K6)),0,IF(VALUE(TRIM(LEFT(K6,FIND("-",K6)-1)))&gt;VALUE(TRIM(RIGHT(K6,LEN(K6)-FIND("-",K6)))),1,0))&amp;"-"&amp;IF(VALUE(TRIM(LEFT(I6,FIND("-",I6)-1)))&gt;VALUE(TRIM(RIGHT(I6,LEN(I6)-FIND("-",I6)))),0,1)+IF(VALUE(TRIM(LEFT(J6,FIND("-",J6)-1)))&gt;VALUE(TRIM(RIGHT(J6,LEN(J6)-FIND("-",J6)))),0,1)+IF(ISERROR(FIND("-",K6)),0,IF(VALUE(TRIM(LEFT(K6,FIND("-",K6)-1)))&gt;VALUE(TRIM(RIGHT(K6,LEN(K6)-FIND("-",K6)))),0,1)))</f>
      </c>
      <c r="M6" s="115">
        <f>IF(L6="","",IF(VALUE(LEFT(L6))&gt;VALUE(RIGHT(L6)),VALUE(LEFT(M5))+1&amp;"-"&amp;RIGHT(M5),LEFT(M5)&amp;"-"&amp;VALUE(RIGHT(M5))+1))</f>
      </c>
      <c r="P6" s="68"/>
      <c r="Q6" s="69"/>
      <c r="R6" s="69"/>
      <c r="T6" s="86">
        <v>2</v>
      </c>
      <c r="U6" s="85" t="str">
        <f>sorteig!E9</f>
        <v>CTT VILANOVA</v>
      </c>
      <c r="V6" s="85"/>
      <c r="W6" s="85"/>
    </row>
    <row r="7" spans="2:27" s="63" customFormat="1" ht="18.75" customHeight="1">
      <c r="B7" s="142" t="s">
        <v>438</v>
      </c>
      <c r="C7" s="60" t="s">
        <v>372</v>
      </c>
      <c r="D7" s="114" t="str">
        <f t="shared" si="0"/>
        <v> </v>
      </c>
      <c r="E7" s="61"/>
      <c r="F7" s="142" t="s">
        <v>438</v>
      </c>
      <c r="G7" s="60" t="s">
        <v>372</v>
      </c>
      <c r="H7" s="114" t="str">
        <f t="shared" si="1"/>
        <v> </v>
      </c>
      <c r="I7" s="62"/>
      <c r="J7" s="62"/>
      <c r="K7" s="62"/>
      <c r="L7" s="115">
        <f>IF(OR(I7="",J7=""),"",IF(VALUE(TRIM(LEFT(I7,FIND("-",I7)-1)))&gt;VALUE(TRIM(RIGHT(I7,LEN(I7)-FIND("-",I7)))),1,0)+IF(VALUE(TRIM(LEFT(J7,FIND("-",J7)-1)))&gt;VALUE(TRIM(RIGHT(J7,LEN(J7)-FIND("-",J7)))),1,0)+IF(ISERROR(FIND("-",K7)),0,IF(VALUE(TRIM(LEFT(K7,FIND("-",K7)-1)))&gt;VALUE(TRIM(RIGHT(K7,LEN(K7)-FIND("-",K7)))),1,0))&amp;"-"&amp;IF(VALUE(TRIM(LEFT(I7,FIND("-",I7)-1)))&gt;VALUE(TRIM(RIGHT(I7,LEN(I7)-FIND("-",I7)))),0,1)+IF(VALUE(TRIM(LEFT(J7,FIND("-",J7)-1)))&gt;VALUE(TRIM(RIGHT(J7,LEN(J7)-FIND("-",J7)))),0,1)+IF(ISERROR(FIND("-",K7)),0,IF(VALUE(TRIM(LEFT(K7,FIND("-",K7)-1)))&gt;VALUE(TRIM(RIGHT(K7,LEN(K7)-FIND("-",K7)))),0,1)))</f>
      </c>
      <c r="M7" s="115">
        <f>IF(L7="","",IF(VALUE(LEFT(L7))&gt;VALUE(RIGHT(L7)),VALUE(LEFT(M6))+1&amp;"-"&amp;RIGHT(M6),LEFT(M6)&amp;"-"&amp;VALUE(RIGHT(M6))+1))</f>
      </c>
      <c r="P7" s="68"/>
      <c r="Q7" s="69"/>
      <c r="R7" s="69"/>
      <c r="T7" s="86">
        <v>3</v>
      </c>
      <c r="U7" s="85" t="str">
        <f>sorteig!E10</f>
        <v>UE SANT CUGAT “A”</v>
      </c>
      <c r="V7" s="85"/>
      <c r="W7" s="85"/>
      <c r="Z7" s="70"/>
      <c r="AA7" s="70"/>
    </row>
    <row r="8" spans="2:23" s="63" customFormat="1" ht="18.75" customHeight="1">
      <c r="B8" s="142"/>
      <c r="C8" s="60" t="s">
        <v>372</v>
      </c>
      <c r="D8" s="114" t="str">
        <f t="shared" si="0"/>
        <v> </v>
      </c>
      <c r="E8" s="61"/>
      <c r="F8" s="142"/>
      <c r="G8" s="60" t="s">
        <v>372</v>
      </c>
      <c r="H8" s="114" t="str">
        <f t="shared" si="1"/>
        <v> </v>
      </c>
      <c r="P8" s="68"/>
      <c r="Q8" s="69"/>
      <c r="R8" s="69"/>
      <c r="T8" s="86">
        <v>4</v>
      </c>
      <c r="U8" s="85" t="str">
        <f>sorteig!E11</f>
        <v>CETT ESPARREGUERA "B"</v>
      </c>
      <c r="V8" s="85"/>
      <c r="W8" s="85"/>
    </row>
    <row r="9" spans="2:23" s="63" customFormat="1" ht="18.75" customHeight="1">
      <c r="B9" s="116" t="s">
        <v>433</v>
      </c>
      <c r="C9" s="60" t="s">
        <v>372</v>
      </c>
      <c r="D9" s="114" t="str">
        <f t="shared" si="0"/>
        <v> </v>
      </c>
      <c r="E9" s="61"/>
      <c r="F9" s="116" t="s">
        <v>437</v>
      </c>
      <c r="G9" s="60" t="s">
        <v>372</v>
      </c>
      <c r="H9" s="114" t="str">
        <f t="shared" si="1"/>
        <v> </v>
      </c>
      <c r="I9" s="62"/>
      <c r="J9" s="62"/>
      <c r="K9" s="62"/>
      <c r="L9" s="115">
        <f>IF(OR(I9="",J9=""),"",IF(VALUE(TRIM(LEFT(I9,FIND("-",I9)-1)))&gt;VALUE(TRIM(RIGHT(I9,LEN(I9)-FIND("-",I9)))),1,0)+IF(VALUE(TRIM(LEFT(J9,FIND("-",J9)-1)))&gt;VALUE(TRIM(RIGHT(J9,LEN(J9)-FIND("-",J9)))),1,0)+IF(ISERROR(FIND("-",K9)),0,IF(VALUE(TRIM(LEFT(K9,FIND("-",K9)-1)))&gt;VALUE(TRIM(RIGHT(K9,LEN(K9)-FIND("-",K9)))),1,0))&amp;"-"&amp;IF(VALUE(TRIM(LEFT(I9,FIND("-",I9)-1)))&gt;VALUE(TRIM(RIGHT(I9,LEN(I9)-FIND("-",I9)))),0,1)+IF(VALUE(TRIM(LEFT(J9,FIND("-",J9)-1)))&gt;VALUE(TRIM(RIGHT(J9,LEN(J9)-FIND("-",J9)))),0,1)+IF(ISERROR(FIND("-",K9)),0,IF(VALUE(TRIM(LEFT(K9,FIND("-",K9)-1)))&gt;VALUE(TRIM(RIGHT(K9,LEN(K9)-FIND("-",K9)))),0,1)))</f>
      </c>
      <c r="M9" s="115">
        <f>IF(L9="","",IF(VALUE(LEFT(L9))&gt;VALUE(RIGHT(L9)),VALUE(LEFT(M7))+1&amp;"-"&amp;RIGHT(M7),LEFT(M7)&amp;"-"&amp;VALUE(RIGHT(M7))+1))</f>
      </c>
      <c r="P9" s="68"/>
      <c r="Q9" s="69"/>
      <c r="R9" s="69"/>
      <c r="T9" s="127"/>
      <c r="U9" s="85"/>
      <c r="V9" s="85"/>
      <c r="W9" s="85"/>
    </row>
    <row r="10" spans="2:23" s="63" customFormat="1" ht="18.75" customHeight="1">
      <c r="B10" s="116" t="s">
        <v>436</v>
      </c>
      <c r="C10" s="60" t="s">
        <v>372</v>
      </c>
      <c r="D10" s="114" t="str">
        <f t="shared" si="0"/>
        <v> </v>
      </c>
      <c r="E10" s="61"/>
      <c r="F10" s="116" t="s">
        <v>434</v>
      </c>
      <c r="G10" s="60" t="s">
        <v>372</v>
      </c>
      <c r="H10" s="114" t="str">
        <f t="shared" si="1"/>
        <v> </v>
      </c>
      <c r="I10" s="62"/>
      <c r="J10" s="62"/>
      <c r="K10" s="62"/>
      <c r="L10" s="115">
        <f>IF(OR(I10="",J10=""),"",IF(VALUE(TRIM(LEFT(I10,FIND("-",I10)-1)))&gt;VALUE(TRIM(RIGHT(I10,LEN(I10)-FIND("-",I10)))),1,0)+IF(VALUE(TRIM(LEFT(J10,FIND("-",J10)-1)))&gt;VALUE(TRIM(RIGHT(J10,LEN(J10)-FIND("-",J10)))),1,0)+IF(ISERROR(FIND("-",K10)),0,IF(VALUE(TRIM(LEFT(K10,FIND("-",K10)-1)))&gt;VALUE(TRIM(RIGHT(K10,LEN(K10)-FIND("-",K10)))),1,0))&amp;"-"&amp;IF(VALUE(TRIM(LEFT(I10,FIND("-",I10)-1)))&gt;VALUE(TRIM(RIGHT(I10,LEN(I10)-FIND("-",I10)))),0,1)+IF(VALUE(TRIM(LEFT(J10,FIND("-",J10)-1)))&gt;VALUE(TRIM(RIGHT(J10,LEN(J10)-FIND("-",J10)))),0,1)+IF(ISERROR(FIND("-",K10)),0,IF(VALUE(TRIM(LEFT(K10,FIND("-",K10)-1)))&gt;VALUE(TRIM(RIGHT(K10,LEN(K10)-FIND("-",K10)))),0,1)))</f>
      </c>
      <c r="M10" s="115">
        <f>IF(L10="","",IF(VALUE(LEFT(L10))&gt;VALUE(RIGHT(L10)),VALUE(LEFT(M9))+1&amp;"-"&amp;RIGHT(M9),LEFT(M9)&amp;"-"&amp;VALUE(RIGHT(M9))+1))</f>
      </c>
      <c r="P10" s="68"/>
      <c r="Q10" s="69"/>
      <c r="R10" s="69"/>
      <c r="T10" s="127"/>
      <c r="U10" s="85"/>
      <c r="V10" s="85"/>
      <c r="W10" s="85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T11" s="127"/>
      <c r="U11" s="85"/>
      <c r="V11" s="85"/>
      <c r="W11" s="85"/>
    </row>
    <row r="12" spans="9:23" ht="12.75">
      <c r="I12" s="71"/>
      <c r="J12" s="71"/>
      <c r="K12" s="71"/>
      <c r="L12" s="71"/>
      <c r="M12" s="71"/>
      <c r="S12" s="1" t="s">
        <v>372</v>
      </c>
      <c r="T12" s="128"/>
      <c r="U12" s="85"/>
      <c r="V12" s="85"/>
      <c r="W12" s="85"/>
    </row>
    <row r="13" spans="4:27" ht="12.75">
      <c r="D13" s="72" t="s">
        <v>439</v>
      </c>
      <c r="E13" s="73"/>
      <c r="H13" s="113">
        <f>IF(M10="","",IF(VALUE(LEFT(M10))&gt;VALUE(RIGHT(M10)),D4,H4))</f>
      </c>
      <c r="I13" s="71"/>
      <c r="J13" s="71"/>
      <c r="K13" s="71"/>
      <c r="L13" s="71"/>
      <c r="M13" s="71"/>
      <c r="T13" s="128"/>
      <c r="U13" s="85"/>
      <c r="V13" s="85"/>
      <c r="W13" s="85"/>
      <c r="Z13" s="74"/>
      <c r="AA13" s="74"/>
    </row>
    <row r="14" spans="8:23" ht="12.75">
      <c r="H14" s="71"/>
      <c r="I14" s="71"/>
      <c r="J14" s="71"/>
      <c r="K14" s="71"/>
      <c r="L14" s="71"/>
      <c r="M14" s="71"/>
      <c r="P14" s="50" t="s">
        <v>440</v>
      </c>
      <c r="Q14" s="12" t="s">
        <v>441</v>
      </c>
      <c r="T14" s="128"/>
      <c r="U14" s="85"/>
      <c r="V14" s="85"/>
      <c r="W14" s="85"/>
    </row>
    <row r="15" spans="4:23" ht="12.75">
      <c r="D15" s="72" t="s">
        <v>442</v>
      </c>
      <c r="E15" s="73"/>
      <c r="H15" s="113">
        <f>M10</f>
      </c>
      <c r="I15" s="71"/>
      <c r="J15" s="71"/>
      <c r="K15" s="71"/>
      <c r="L15" s="71"/>
      <c r="M15" s="71"/>
      <c r="T15" s="128"/>
      <c r="U15" s="85"/>
      <c r="V15" s="85"/>
      <c r="W15" s="85"/>
    </row>
    <row r="16" spans="9:23" ht="12.75">
      <c r="I16" s="71"/>
      <c r="J16" s="71"/>
      <c r="K16" s="71"/>
      <c r="L16" s="71"/>
      <c r="M16" s="71"/>
      <c r="P16" s="75" t="s">
        <v>372</v>
      </c>
      <c r="Q16" s="76" t="s">
        <v>372</v>
      </c>
      <c r="R16" s="76" t="s">
        <v>372</v>
      </c>
      <c r="S16" s="77" t="s">
        <v>372</v>
      </c>
      <c r="T16" s="128" t="s">
        <v>372</v>
      </c>
      <c r="U16" s="85"/>
      <c r="V16" s="85"/>
      <c r="W16" s="85"/>
    </row>
    <row r="17" spans="9:23" ht="12.75">
      <c r="I17" s="71"/>
      <c r="J17" s="71"/>
      <c r="K17" s="71"/>
      <c r="L17" s="71"/>
      <c r="M17" s="71"/>
      <c r="P17" s="78">
        <v>6811</v>
      </c>
      <c r="Q17" s="79" t="s">
        <v>459</v>
      </c>
      <c r="R17" s="69" t="s">
        <v>23</v>
      </c>
      <c r="S17" s="63" t="s">
        <v>496</v>
      </c>
      <c r="T17" s="85" t="s">
        <v>690</v>
      </c>
      <c r="U17" s="85"/>
      <c r="V17" s="85"/>
      <c r="W17" s="85"/>
    </row>
    <row r="18" spans="4:23" ht="12.75">
      <c r="D18" s="46" t="s">
        <v>423</v>
      </c>
      <c r="H18" s="46" t="s">
        <v>424</v>
      </c>
      <c r="P18" s="78">
        <v>6564</v>
      </c>
      <c r="Q18" s="79" t="s">
        <v>460</v>
      </c>
      <c r="R18" s="69" t="s">
        <v>16</v>
      </c>
      <c r="S18" s="63" t="s">
        <v>496</v>
      </c>
      <c r="T18" s="85" t="s">
        <v>690</v>
      </c>
      <c r="U18" s="85"/>
      <c r="V18" s="85"/>
      <c r="W18" s="85"/>
    </row>
    <row r="19" spans="2:23" ht="12.75">
      <c r="B19" s="54">
        <v>1</v>
      </c>
      <c r="C19" s="55" t="s">
        <v>426</v>
      </c>
      <c r="D19" s="56" t="str">
        <f>VLOOKUP(B19,CLUB,2,0)</f>
        <v>CTT AMICS TERRASSA "A"</v>
      </c>
      <c r="F19" s="54">
        <v>4</v>
      </c>
      <c r="G19" s="55" t="s">
        <v>426</v>
      </c>
      <c r="H19" s="56" t="str">
        <f>VLOOKUP(F19,CLUB,2,0)</f>
        <v>CETT ESPARREGUERA "B"</v>
      </c>
      <c r="I19" s="55" t="s">
        <v>427</v>
      </c>
      <c r="J19" s="55" t="s">
        <v>428</v>
      </c>
      <c r="K19" s="55" t="s">
        <v>429</v>
      </c>
      <c r="L19" s="57" t="s">
        <v>430</v>
      </c>
      <c r="M19" s="57" t="s">
        <v>431</v>
      </c>
      <c r="P19" s="80">
        <v>10755</v>
      </c>
      <c r="Q19" s="19" t="s">
        <v>535</v>
      </c>
      <c r="R19" s="12" t="s">
        <v>30</v>
      </c>
      <c r="S19" s="1" t="s">
        <v>496</v>
      </c>
      <c r="T19" s="85" t="s">
        <v>690</v>
      </c>
      <c r="U19" s="85"/>
      <c r="V19" s="85"/>
      <c r="W19" s="85"/>
    </row>
    <row r="20" spans="1:23" s="63" customFormat="1" ht="18.75" customHeight="1">
      <c r="A20" s="53" t="s">
        <v>425</v>
      </c>
      <c r="B20" s="116" t="s">
        <v>433</v>
      </c>
      <c r="C20" s="60" t="s">
        <v>372</v>
      </c>
      <c r="D20" s="114" t="str">
        <f aca="true" t="shared" si="2" ref="D20:D25">VLOOKUP(C20,jugA1,2,0)</f>
        <v> </v>
      </c>
      <c r="E20" s="61"/>
      <c r="F20" s="116" t="s">
        <v>434</v>
      </c>
      <c r="G20" s="60" t="s">
        <v>372</v>
      </c>
      <c r="H20" s="114" t="str">
        <f aca="true" t="shared" si="3" ref="H20:H25">VLOOKUP(G20,jugA1,2,0)</f>
        <v> </v>
      </c>
      <c r="I20" s="62"/>
      <c r="J20" s="62"/>
      <c r="K20" s="62"/>
      <c r="L20" s="115">
        <f>IF(OR(I20="",J20=""),"",IF(VALUE(TRIM(LEFT(I20,FIND("-",I20)-1)))&gt;VALUE(TRIM(RIGHT(I20,LEN(I20)-FIND("-",I20)))),1,0)+IF(VALUE(TRIM(LEFT(J20,FIND("-",J20)-1)))&gt;VALUE(TRIM(RIGHT(J20,LEN(J20)-FIND("-",J20)))),1,0)+IF(ISERROR(FIND("-",K20)),0,IF(VALUE(TRIM(LEFT(K20,FIND("-",K20)-1)))&gt;VALUE(TRIM(RIGHT(K20,LEN(K20)-FIND("-",K20)))),1,0))&amp;"-"&amp;IF(VALUE(TRIM(LEFT(I20,FIND("-",I20)-1)))&gt;VALUE(TRIM(RIGHT(I20,LEN(I20)-FIND("-",I20)))),0,1)+IF(VALUE(TRIM(LEFT(J20,FIND("-",J20)-1)))&gt;VALUE(TRIM(RIGHT(J20,LEN(J20)-FIND("-",J20)))),0,1)+IF(ISERROR(FIND("-",K20)),0,IF(VALUE(TRIM(LEFT(K20,FIND("-",K20)-1)))&gt;VALUE(TRIM(RIGHT(K20,LEN(K20)-FIND("-",K20)))),0,1)))</f>
      </c>
      <c r="M20" s="115">
        <f>IF(L20="","",IF(VALUE(LEFT(L20))&gt;VALUE(RIGHT(L20)),"1-0","0-1"))</f>
      </c>
      <c r="P20" s="19">
        <v>11325</v>
      </c>
      <c r="Q20" s="19" t="s">
        <v>536</v>
      </c>
      <c r="R20" s="12" t="s">
        <v>32</v>
      </c>
      <c r="S20" s="12" t="s">
        <v>496</v>
      </c>
      <c r="T20" s="85" t="s">
        <v>690</v>
      </c>
      <c r="U20" s="85"/>
      <c r="V20" s="85"/>
      <c r="W20" s="85"/>
    </row>
    <row r="21" spans="1:23" s="63" customFormat="1" ht="18.75" customHeight="1">
      <c r="A21" s="58" t="s">
        <v>435</v>
      </c>
      <c r="B21" s="116" t="s">
        <v>436</v>
      </c>
      <c r="C21" s="60" t="s">
        <v>372</v>
      </c>
      <c r="D21" s="114" t="str">
        <f t="shared" si="2"/>
        <v> </v>
      </c>
      <c r="E21" s="61"/>
      <c r="F21" s="116" t="s">
        <v>437</v>
      </c>
      <c r="G21" s="60" t="s">
        <v>372</v>
      </c>
      <c r="H21" s="114" t="str">
        <f t="shared" si="3"/>
        <v> </v>
      </c>
      <c r="I21" s="62"/>
      <c r="J21" s="62"/>
      <c r="K21" s="62"/>
      <c r="L21" s="115">
        <f>IF(OR(I21="",J21=""),"",IF(VALUE(TRIM(LEFT(I21,FIND("-",I21)-1)))&gt;VALUE(TRIM(RIGHT(I21,LEN(I21)-FIND("-",I21)))),1,0)+IF(VALUE(TRIM(LEFT(J21,FIND("-",J21)-1)))&gt;VALUE(TRIM(RIGHT(J21,LEN(J21)-FIND("-",J21)))),1,0)+IF(ISERROR(FIND("-",K21)),0,IF(VALUE(TRIM(LEFT(K21,FIND("-",K21)-1)))&gt;VALUE(TRIM(RIGHT(K21,LEN(K21)-FIND("-",K21)))),1,0))&amp;"-"&amp;IF(VALUE(TRIM(LEFT(I21,FIND("-",I21)-1)))&gt;VALUE(TRIM(RIGHT(I21,LEN(I21)-FIND("-",I21)))),0,1)+IF(VALUE(TRIM(LEFT(J21,FIND("-",J21)-1)))&gt;VALUE(TRIM(RIGHT(J21,LEN(J21)-FIND("-",J21)))),0,1)+IF(ISERROR(FIND("-",K21)),0,IF(VALUE(TRIM(LEFT(K21,FIND("-",K21)-1)))&gt;VALUE(TRIM(RIGHT(K21,LEN(K21)-FIND("-",K21)))),0,1)))</f>
      </c>
      <c r="M21" s="115">
        <f>IF(L21="","",IF(VALUE(LEFT(L21))&gt;VALUE(RIGHT(L21)),VALUE(LEFT(M20))+1&amp;"-"&amp;RIGHT(M20),LEFT(M20)&amp;"-"&amp;VALUE(RIGHT(M20))+1))</f>
      </c>
      <c r="P21" s="19">
        <v>11358</v>
      </c>
      <c r="Q21" s="19" t="s">
        <v>537</v>
      </c>
      <c r="R21" s="12" t="s">
        <v>30</v>
      </c>
      <c r="S21" s="12" t="s">
        <v>496</v>
      </c>
      <c r="T21" s="85" t="s">
        <v>690</v>
      </c>
      <c r="U21" s="85"/>
      <c r="V21" s="85"/>
      <c r="W21" s="85"/>
    </row>
    <row r="22" spans="2:23" s="63" customFormat="1" ht="18.75" customHeight="1">
      <c r="B22" s="142" t="s">
        <v>438</v>
      </c>
      <c r="C22" s="60" t="s">
        <v>372</v>
      </c>
      <c r="D22" s="114" t="str">
        <f t="shared" si="2"/>
        <v> </v>
      </c>
      <c r="E22" s="61"/>
      <c r="F22" s="142" t="s">
        <v>438</v>
      </c>
      <c r="G22" s="60" t="s">
        <v>372</v>
      </c>
      <c r="H22" s="114" t="str">
        <f t="shared" si="3"/>
        <v> </v>
      </c>
      <c r="I22" s="62"/>
      <c r="J22" s="62"/>
      <c r="K22" s="62"/>
      <c r="L22" s="115">
        <f>IF(OR(I22="",J22=""),"",IF(VALUE(TRIM(LEFT(I22,FIND("-",I22)-1)))&gt;VALUE(TRIM(RIGHT(I22,LEN(I22)-FIND("-",I22)))),1,0)+IF(VALUE(TRIM(LEFT(J22,FIND("-",J22)-1)))&gt;VALUE(TRIM(RIGHT(J22,LEN(J22)-FIND("-",J22)))),1,0)+IF(ISERROR(FIND("-",K22)),0,IF(VALUE(TRIM(LEFT(K22,FIND("-",K22)-1)))&gt;VALUE(TRIM(RIGHT(K22,LEN(K22)-FIND("-",K22)))),1,0))&amp;"-"&amp;IF(VALUE(TRIM(LEFT(I22,FIND("-",I22)-1)))&gt;VALUE(TRIM(RIGHT(I22,LEN(I22)-FIND("-",I22)))),0,1)+IF(VALUE(TRIM(LEFT(J22,FIND("-",J22)-1)))&gt;VALUE(TRIM(RIGHT(J22,LEN(J22)-FIND("-",J22)))),0,1)+IF(ISERROR(FIND("-",K22)),0,IF(VALUE(TRIM(LEFT(K22,FIND("-",K22)-1)))&gt;VALUE(TRIM(RIGHT(K22,LEN(K22)-FIND("-",K22)))),0,1)))</f>
      </c>
      <c r="M22" s="115">
        <f>IF(L22="","",IF(VALUE(LEFT(L22))&gt;VALUE(RIGHT(L22)),VALUE(LEFT(M21))+1&amp;"-"&amp;RIGHT(M21),LEFT(M21)&amp;"-"&amp;VALUE(RIGHT(M21))+1))</f>
      </c>
      <c r="P22" s="19">
        <v>11382</v>
      </c>
      <c r="Q22" s="19" t="s">
        <v>538</v>
      </c>
      <c r="R22" s="12" t="s">
        <v>32</v>
      </c>
      <c r="S22" s="12" t="s">
        <v>496</v>
      </c>
      <c r="T22" s="85" t="s">
        <v>690</v>
      </c>
      <c r="U22" s="85"/>
      <c r="V22" s="85"/>
      <c r="W22" s="85"/>
    </row>
    <row r="23" spans="2:20" s="63" customFormat="1" ht="18.75" customHeight="1">
      <c r="B23" s="142"/>
      <c r="C23" s="60" t="s">
        <v>372</v>
      </c>
      <c r="D23" s="114" t="str">
        <f t="shared" si="2"/>
        <v> </v>
      </c>
      <c r="E23" s="61"/>
      <c r="F23" s="142"/>
      <c r="G23" s="60" t="s">
        <v>372</v>
      </c>
      <c r="H23" s="114" t="str">
        <f t="shared" si="3"/>
        <v> </v>
      </c>
      <c r="P23" s="78">
        <v>11326</v>
      </c>
      <c r="Q23" s="79" t="s">
        <v>539</v>
      </c>
      <c r="R23" s="69" t="s">
        <v>136</v>
      </c>
      <c r="S23" s="63" t="s">
        <v>496</v>
      </c>
      <c r="T23" s="127" t="s">
        <v>690</v>
      </c>
    </row>
    <row r="24" spans="1:20" ht="18.75" customHeight="1">
      <c r="A24" s="63"/>
      <c r="B24" s="116" t="s">
        <v>433</v>
      </c>
      <c r="C24" s="60" t="s">
        <v>372</v>
      </c>
      <c r="D24" s="114" t="str">
        <f t="shared" si="2"/>
        <v> </v>
      </c>
      <c r="E24" s="61"/>
      <c r="F24" s="116" t="s">
        <v>437</v>
      </c>
      <c r="G24" s="60" t="s">
        <v>372</v>
      </c>
      <c r="H24" s="114" t="str">
        <f t="shared" si="3"/>
        <v> </v>
      </c>
      <c r="I24" s="62"/>
      <c r="J24" s="62"/>
      <c r="K24" s="62"/>
      <c r="L24" s="115">
        <f>IF(OR(I24="",J24=""),"",IF(VALUE(TRIM(LEFT(I24,FIND("-",I24)-1)))&gt;VALUE(TRIM(RIGHT(I24,LEN(I24)-FIND("-",I24)))),1,0)+IF(VALUE(TRIM(LEFT(J24,FIND("-",J24)-1)))&gt;VALUE(TRIM(RIGHT(J24,LEN(J24)-FIND("-",J24)))),1,0)+IF(ISERROR(FIND("-",K24)),0,IF(VALUE(TRIM(LEFT(K24,FIND("-",K24)-1)))&gt;VALUE(TRIM(RIGHT(K24,LEN(K24)-FIND("-",K24)))),1,0))&amp;"-"&amp;IF(VALUE(TRIM(LEFT(I24,FIND("-",I24)-1)))&gt;VALUE(TRIM(RIGHT(I24,LEN(I24)-FIND("-",I24)))),0,1)+IF(VALUE(TRIM(LEFT(J24,FIND("-",J24)-1)))&gt;VALUE(TRIM(RIGHT(J24,LEN(J24)-FIND("-",J24)))),0,1)+IF(ISERROR(FIND("-",K24)),0,IF(VALUE(TRIM(LEFT(K24,FIND("-",K24)-1)))&gt;VALUE(TRIM(RIGHT(K24,LEN(K24)-FIND("-",K24)))),0,1)))</f>
      </c>
      <c r="M24" s="115">
        <f>IF(L24="","",IF(VALUE(LEFT(L24))&gt;VALUE(RIGHT(L24)),VALUE(LEFT(M22))+1&amp;"-"&amp;RIGHT(M22),LEFT(M22)&amp;"-"&amp;VALUE(RIGHT(M22))+1))</f>
      </c>
      <c r="N24" s="63"/>
      <c r="P24" s="19">
        <v>6074</v>
      </c>
      <c r="Q24" s="19" t="s">
        <v>540</v>
      </c>
      <c r="R24" s="12" t="s">
        <v>142</v>
      </c>
      <c r="S24" s="12" t="s">
        <v>496</v>
      </c>
      <c r="T24" s="126" t="s">
        <v>690</v>
      </c>
    </row>
    <row r="25" spans="1:20" ht="18.75" customHeight="1">
      <c r="A25" s="63"/>
      <c r="B25" s="116" t="s">
        <v>436</v>
      </c>
      <c r="C25" s="60" t="s">
        <v>372</v>
      </c>
      <c r="D25" s="114" t="str">
        <f t="shared" si="2"/>
        <v> </v>
      </c>
      <c r="E25" s="61"/>
      <c r="F25" s="116" t="s">
        <v>434</v>
      </c>
      <c r="G25" s="60" t="s">
        <v>372</v>
      </c>
      <c r="H25" s="114" t="str">
        <f t="shared" si="3"/>
        <v> </v>
      </c>
      <c r="I25" s="62"/>
      <c r="J25" s="62"/>
      <c r="K25" s="62"/>
      <c r="L25" s="115">
        <f>IF(OR(I25="",J25=""),"",IF(VALUE(TRIM(LEFT(I25,FIND("-",I25)-1)))&gt;VALUE(TRIM(RIGHT(I25,LEN(I25)-FIND("-",I25)))),1,0)+IF(VALUE(TRIM(LEFT(J25,FIND("-",J25)-1)))&gt;VALUE(TRIM(RIGHT(J25,LEN(J25)-FIND("-",J25)))),1,0)+IF(ISERROR(FIND("-",K25)),0,IF(VALUE(TRIM(LEFT(K25,FIND("-",K25)-1)))&gt;VALUE(TRIM(RIGHT(K25,LEN(K25)-FIND("-",K25)))),1,0))&amp;"-"&amp;IF(VALUE(TRIM(LEFT(I25,FIND("-",I25)-1)))&gt;VALUE(TRIM(RIGHT(I25,LEN(I25)-FIND("-",I25)))),0,1)+IF(VALUE(TRIM(LEFT(J25,FIND("-",J25)-1)))&gt;VALUE(TRIM(RIGHT(J25,LEN(J25)-FIND("-",J25)))),0,1)+IF(ISERROR(FIND("-",K25)),0,IF(VALUE(TRIM(LEFT(K25,FIND("-",K25)-1)))&gt;VALUE(TRIM(RIGHT(K25,LEN(K25)-FIND("-",K25)))),0,1)))</f>
      </c>
      <c r="M25" s="115">
        <f>IF(L25="","",IF(VALUE(LEFT(L25))&gt;VALUE(RIGHT(L25)),VALUE(LEFT(M24))+1&amp;"-"&amp;RIGHT(M24),LEFT(M24)&amp;"-"&amp;VALUE(RIGHT(M24))+1))</f>
      </c>
      <c r="N25" s="63"/>
      <c r="P25" s="19">
        <v>6075</v>
      </c>
      <c r="Q25" s="19" t="s">
        <v>541</v>
      </c>
      <c r="R25" s="12" t="s">
        <v>136</v>
      </c>
      <c r="S25" s="12" t="s">
        <v>496</v>
      </c>
      <c r="T25" s="126" t="s">
        <v>690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11715</v>
      </c>
      <c r="Q26" s="19" t="s">
        <v>542</v>
      </c>
      <c r="R26" s="12" t="s">
        <v>136</v>
      </c>
      <c r="S26" s="12" t="s">
        <v>496</v>
      </c>
      <c r="T26" s="126" t="s">
        <v>690</v>
      </c>
    </row>
    <row r="27" spans="9:20" ht="12.75">
      <c r="I27" s="71"/>
      <c r="J27" s="71"/>
      <c r="K27" s="71"/>
      <c r="L27" s="71"/>
      <c r="M27" s="71"/>
      <c r="P27" s="19">
        <v>11853</v>
      </c>
      <c r="Q27" s="19" t="s">
        <v>543</v>
      </c>
      <c r="R27" s="12" t="s">
        <v>136</v>
      </c>
      <c r="S27" s="12" t="s">
        <v>496</v>
      </c>
      <c r="T27" s="126" t="s">
        <v>690</v>
      </c>
    </row>
    <row r="28" spans="4:20" ht="12.75">
      <c r="D28" s="72" t="s">
        <v>439</v>
      </c>
      <c r="E28" s="73"/>
      <c r="H28" s="113">
        <f>IF(M25="","",IF(VALUE(LEFT(M25))&gt;VALUE(RIGHT(M25)),D19,H19))</f>
      </c>
      <c r="I28" s="71"/>
      <c r="J28" s="71"/>
      <c r="K28" s="71"/>
      <c r="L28" s="71"/>
      <c r="M28" s="71"/>
      <c r="P28" s="80">
        <v>12340</v>
      </c>
      <c r="Q28" s="19" t="s">
        <v>544</v>
      </c>
      <c r="R28" s="12" t="s">
        <v>45</v>
      </c>
      <c r="S28" s="1" t="s">
        <v>496</v>
      </c>
      <c r="T28" s="126" t="s">
        <v>690</v>
      </c>
    </row>
    <row r="29" spans="8:32" ht="12.75">
      <c r="H29" s="71"/>
      <c r="I29" s="71"/>
      <c r="J29" s="71"/>
      <c r="K29" s="71"/>
      <c r="L29" s="71"/>
      <c r="M29" s="71"/>
      <c r="P29" s="19">
        <v>12341</v>
      </c>
      <c r="Q29" s="19" t="s">
        <v>545</v>
      </c>
      <c r="R29" s="12" t="s">
        <v>45</v>
      </c>
      <c r="S29" s="81" t="s">
        <v>496</v>
      </c>
      <c r="T29" s="126" t="s">
        <v>690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442</v>
      </c>
      <c r="E30" s="73"/>
      <c r="H30" s="113">
        <f>M25</f>
      </c>
      <c r="I30" s="71"/>
      <c r="J30" s="71"/>
      <c r="K30" s="71"/>
      <c r="L30" s="71"/>
      <c r="M30" s="71"/>
      <c r="O30" s="92"/>
      <c r="P30" s="19">
        <v>12354</v>
      </c>
      <c r="Q30" s="19" t="s">
        <v>546</v>
      </c>
      <c r="R30" s="12" t="s">
        <v>136</v>
      </c>
      <c r="S30" s="81" t="s">
        <v>496</v>
      </c>
      <c r="T30" s="1" t="s">
        <v>690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0">
        <v>12461</v>
      </c>
      <c r="Q31" s="19" t="s">
        <v>547</v>
      </c>
      <c r="R31" s="12" t="s">
        <v>8</v>
      </c>
      <c r="S31" s="1" t="s">
        <v>496</v>
      </c>
      <c r="T31" s="1" t="s">
        <v>690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8">
        <v>12462</v>
      </c>
      <c r="Q32" s="79" t="s">
        <v>548</v>
      </c>
      <c r="R32" s="69" t="s">
        <v>32</v>
      </c>
      <c r="S32" s="63" t="s">
        <v>496</v>
      </c>
      <c r="T32" s="63" t="s">
        <v>690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423</v>
      </c>
      <c r="E33" s="47"/>
      <c r="F33" s="46"/>
      <c r="G33" s="46"/>
      <c r="H33" s="46" t="s">
        <v>424</v>
      </c>
      <c r="I33" s="46"/>
      <c r="J33" s="46"/>
      <c r="K33" s="46"/>
      <c r="L33" s="46"/>
      <c r="M33" s="46"/>
      <c r="N33" s="1"/>
      <c r="O33" s="101"/>
      <c r="P33" s="78">
        <v>10034</v>
      </c>
      <c r="Q33" s="79" t="s">
        <v>454</v>
      </c>
      <c r="R33" s="69" t="s">
        <v>32</v>
      </c>
      <c r="S33" s="63" t="s">
        <v>491</v>
      </c>
      <c r="T33" s="63" t="s">
        <v>690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2</v>
      </c>
      <c r="C34" s="55" t="s">
        <v>426</v>
      </c>
      <c r="D34" s="56" t="str">
        <f>VLOOKUP(B34,CLUB,2,0)</f>
        <v>CTT VILANOVA</v>
      </c>
      <c r="E34" s="47"/>
      <c r="F34" s="54">
        <v>4</v>
      </c>
      <c r="G34" s="55" t="s">
        <v>426</v>
      </c>
      <c r="H34" s="56" t="str">
        <f>VLOOKUP(F34,CLUB,2,0)</f>
        <v>CETT ESPARREGUERA "B"</v>
      </c>
      <c r="I34" s="55" t="s">
        <v>427</v>
      </c>
      <c r="J34" s="55" t="s">
        <v>428</v>
      </c>
      <c r="K34" s="55" t="s">
        <v>429</v>
      </c>
      <c r="L34" s="57" t="s">
        <v>430</v>
      </c>
      <c r="M34" s="57" t="s">
        <v>431</v>
      </c>
      <c r="N34" s="1"/>
      <c r="O34" s="101"/>
      <c r="P34" s="78">
        <v>5929</v>
      </c>
      <c r="Q34" s="79" t="s">
        <v>455</v>
      </c>
      <c r="R34" s="69" t="s">
        <v>8</v>
      </c>
      <c r="S34" s="63" t="s">
        <v>491</v>
      </c>
      <c r="T34" s="63" t="s">
        <v>690</v>
      </c>
    </row>
    <row r="35" spans="1:20" s="63" customFormat="1" ht="18.75" customHeight="1">
      <c r="A35" s="53" t="s">
        <v>443</v>
      </c>
      <c r="B35" s="116" t="s">
        <v>433</v>
      </c>
      <c r="C35" s="60" t="s">
        <v>372</v>
      </c>
      <c r="D35" s="114" t="str">
        <f aca="true" t="shared" si="4" ref="D35:D40">VLOOKUP(C35,jugA1,2,0)</f>
        <v> </v>
      </c>
      <c r="E35" s="61"/>
      <c r="F35" s="116" t="s">
        <v>434</v>
      </c>
      <c r="G35" s="60" t="s">
        <v>372</v>
      </c>
      <c r="H35" s="114" t="str">
        <f aca="true" t="shared" si="5" ref="H35:H40">VLOOKUP(G35,jugA1,2,0)</f>
        <v> </v>
      </c>
      <c r="I35" s="62"/>
      <c r="J35" s="62"/>
      <c r="K35" s="62"/>
      <c r="L35" s="115">
        <f>IF(OR(I35="",J35=""),"",IF(VALUE(TRIM(LEFT(I35,FIND("-",I35)-1)))&gt;VALUE(TRIM(RIGHT(I35,LEN(I35)-FIND("-",I35)))),1,0)+IF(VALUE(TRIM(LEFT(J35,FIND("-",J35)-1)))&gt;VALUE(TRIM(RIGHT(J35,LEN(J35)-FIND("-",J35)))),1,0)+IF(ISERROR(FIND("-",K35)),0,IF(VALUE(TRIM(LEFT(K35,FIND("-",K35)-1)))&gt;VALUE(TRIM(RIGHT(K35,LEN(K35)-FIND("-",K35)))),1,0))&amp;"-"&amp;IF(VALUE(TRIM(LEFT(I35,FIND("-",I35)-1)))&gt;VALUE(TRIM(RIGHT(I35,LEN(I35)-FIND("-",I35)))),0,1)+IF(VALUE(TRIM(LEFT(J35,FIND("-",J35)-1)))&gt;VALUE(TRIM(RIGHT(J35,LEN(J35)-FIND("-",J35)))),0,1)+IF(ISERROR(FIND("-",K35)),0,IF(VALUE(TRIM(LEFT(K35,FIND("-",K35)-1)))&gt;VALUE(TRIM(RIGHT(K35,LEN(K35)-FIND("-",K35)))),0,1)))</f>
      </c>
      <c r="M35" s="115">
        <f>IF(L35="","",IF(VALUE(LEFT(L35))&gt;VALUE(RIGHT(L35)),"1-0","0-1"))</f>
      </c>
      <c r="O35" s="101"/>
      <c r="P35" s="78">
        <v>10681</v>
      </c>
      <c r="Q35" s="79" t="s">
        <v>549</v>
      </c>
      <c r="R35" s="69" t="s">
        <v>8</v>
      </c>
      <c r="S35" s="63" t="s">
        <v>491</v>
      </c>
      <c r="T35" s="63" t="s">
        <v>690</v>
      </c>
    </row>
    <row r="36" spans="1:20" ht="18.75" customHeight="1">
      <c r="A36" s="58" t="s">
        <v>435</v>
      </c>
      <c r="B36" s="116" t="s">
        <v>436</v>
      </c>
      <c r="C36" s="60" t="s">
        <v>372</v>
      </c>
      <c r="D36" s="114" t="str">
        <f t="shared" si="4"/>
        <v> </v>
      </c>
      <c r="E36" s="61"/>
      <c r="F36" s="116" t="s">
        <v>437</v>
      </c>
      <c r="G36" s="60" t="s">
        <v>372</v>
      </c>
      <c r="H36" s="114" t="str">
        <f t="shared" si="5"/>
        <v> </v>
      </c>
      <c r="I36" s="62"/>
      <c r="J36" s="62"/>
      <c r="K36" s="62"/>
      <c r="L36" s="115">
        <f>IF(OR(I36="",J36=""),"",IF(VALUE(TRIM(LEFT(I36,FIND("-",I36)-1)))&gt;VALUE(TRIM(RIGHT(I36,LEN(I36)-FIND("-",I36)))),1,0)+IF(VALUE(TRIM(LEFT(J36,FIND("-",J36)-1)))&gt;VALUE(TRIM(RIGHT(J36,LEN(J36)-FIND("-",J36)))),1,0)+IF(ISERROR(FIND("-",K36)),0,IF(VALUE(TRIM(LEFT(K36,FIND("-",K36)-1)))&gt;VALUE(TRIM(RIGHT(K36,LEN(K36)-FIND("-",K36)))),1,0))&amp;"-"&amp;IF(VALUE(TRIM(LEFT(I36,FIND("-",I36)-1)))&gt;VALUE(TRIM(RIGHT(I36,LEN(I36)-FIND("-",I36)))),0,1)+IF(VALUE(TRIM(LEFT(J36,FIND("-",J36)-1)))&gt;VALUE(TRIM(RIGHT(J36,LEN(J36)-FIND("-",J36)))),0,1)+IF(ISERROR(FIND("-",K36)),0,IF(VALUE(TRIM(LEFT(K36,FIND("-",K36)-1)))&gt;VALUE(TRIM(RIGHT(K36,LEN(K36)-FIND("-",K36)))),0,1)))</f>
      </c>
      <c r="M36" s="115">
        <f>IF(L36="","",IF(VALUE(LEFT(L36))&gt;VALUE(RIGHT(L36)),VALUE(LEFT(M35))+1&amp;"-"&amp;RIGHT(M35),LEFT(M35)&amp;"-"&amp;VALUE(RIGHT(M35))+1))</f>
      </c>
      <c r="N36" s="63"/>
      <c r="O36" s="92"/>
      <c r="P36" s="80">
        <v>11161</v>
      </c>
      <c r="Q36" s="19" t="s">
        <v>550</v>
      </c>
      <c r="R36" s="12" t="s">
        <v>23</v>
      </c>
      <c r="S36" s="1" t="s">
        <v>491</v>
      </c>
      <c r="T36" s="1" t="s">
        <v>690</v>
      </c>
    </row>
    <row r="37" spans="1:20" ht="18.75" customHeight="1">
      <c r="A37" s="63"/>
      <c r="B37" s="142" t="s">
        <v>438</v>
      </c>
      <c r="C37" s="60" t="s">
        <v>372</v>
      </c>
      <c r="D37" s="114" t="str">
        <f t="shared" si="4"/>
        <v> </v>
      </c>
      <c r="E37" s="61"/>
      <c r="F37" s="142" t="s">
        <v>438</v>
      </c>
      <c r="G37" s="60" t="s">
        <v>372</v>
      </c>
      <c r="H37" s="114" t="str">
        <f t="shared" si="5"/>
        <v> </v>
      </c>
      <c r="I37" s="62"/>
      <c r="J37" s="62"/>
      <c r="K37" s="62"/>
      <c r="L37" s="115">
        <f>IF(OR(I37="",J37=""),"",IF(VALUE(TRIM(LEFT(I37,FIND("-",I37)-1)))&gt;VALUE(TRIM(RIGHT(I37,LEN(I37)-FIND("-",I37)))),1,0)+IF(VALUE(TRIM(LEFT(J37,FIND("-",J37)-1)))&gt;VALUE(TRIM(RIGHT(J37,LEN(J37)-FIND("-",J37)))),1,0)+IF(ISERROR(FIND("-",K37)),0,IF(VALUE(TRIM(LEFT(K37,FIND("-",K37)-1)))&gt;VALUE(TRIM(RIGHT(K37,LEN(K37)-FIND("-",K37)))),1,0))&amp;"-"&amp;IF(VALUE(TRIM(LEFT(I37,FIND("-",I37)-1)))&gt;VALUE(TRIM(RIGHT(I37,LEN(I37)-FIND("-",I37)))),0,1)+IF(VALUE(TRIM(LEFT(J37,FIND("-",J37)-1)))&gt;VALUE(TRIM(RIGHT(J37,LEN(J37)-FIND("-",J37)))),0,1)+IF(ISERROR(FIND("-",K37)),0,IF(VALUE(TRIM(LEFT(K37,FIND("-",K37)-1)))&gt;VALUE(TRIM(RIGHT(K37,LEN(K37)-FIND("-",K37)))),0,1)))</f>
      </c>
      <c r="M37" s="115">
        <f>IF(L37="","",IF(VALUE(LEFT(L37))&gt;VALUE(RIGHT(L37)),VALUE(LEFT(M36))+1&amp;"-"&amp;RIGHT(M36),LEFT(M36)&amp;"-"&amp;VALUE(RIGHT(M36))+1))</f>
      </c>
      <c r="N37" s="63"/>
      <c r="O37" s="92"/>
      <c r="P37" s="80">
        <v>11383</v>
      </c>
      <c r="Q37" s="19" t="s">
        <v>551</v>
      </c>
      <c r="R37" s="12" t="s">
        <v>45</v>
      </c>
      <c r="S37" s="12" t="s">
        <v>491</v>
      </c>
      <c r="T37" s="19" t="s">
        <v>690</v>
      </c>
    </row>
    <row r="38" spans="1:20" ht="18.75" customHeight="1">
      <c r="A38" s="63"/>
      <c r="B38" s="142"/>
      <c r="C38" s="60" t="s">
        <v>372</v>
      </c>
      <c r="D38" s="114" t="str">
        <f t="shared" si="4"/>
        <v> </v>
      </c>
      <c r="E38" s="61"/>
      <c r="F38" s="142"/>
      <c r="G38" s="60" t="s">
        <v>372</v>
      </c>
      <c r="H38" s="114" t="str">
        <f t="shared" si="5"/>
        <v> </v>
      </c>
      <c r="I38" s="63"/>
      <c r="J38" s="63"/>
      <c r="K38" s="63"/>
      <c r="L38" s="63"/>
      <c r="M38" s="63"/>
      <c r="N38" s="63"/>
      <c r="O38" s="92"/>
      <c r="P38" s="80">
        <v>10036</v>
      </c>
      <c r="Q38" s="19" t="s">
        <v>552</v>
      </c>
      <c r="R38" s="12" t="s">
        <v>23</v>
      </c>
      <c r="S38" s="12" t="s">
        <v>491</v>
      </c>
      <c r="T38" s="19" t="s">
        <v>690</v>
      </c>
    </row>
    <row r="39" spans="1:20" ht="18.75" customHeight="1">
      <c r="A39" s="63"/>
      <c r="B39" s="116" t="s">
        <v>433</v>
      </c>
      <c r="C39" s="60" t="s">
        <v>372</v>
      </c>
      <c r="D39" s="114" t="str">
        <f t="shared" si="4"/>
        <v> </v>
      </c>
      <c r="E39" s="61"/>
      <c r="F39" s="116" t="s">
        <v>437</v>
      </c>
      <c r="G39" s="60" t="s">
        <v>372</v>
      </c>
      <c r="H39" s="114" t="str">
        <f t="shared" si="5"/>
        <v> </v>
      </c>
      <c r="I39" s="62"/>
      <c r="J39" s="62"/>
      <c r="K39" s="62"/>
      <c r="L39" s="115">
        <f>IF(OR(I39="",J39=""),"",IF(VALUE(TRIM(LEFT(I39,FIND("-",I39)-1)))&gt;VALUE(TRIM(RIGHT(I39,LEN(I39)-FIND("-",I39)))),1,0)+IF(VALUE(TRIM(LEFT(J39,FIND("-",J39)-1)))&gt;VALUE(TRIM(RIGHT(J39,LEN(J39)-FIND("-",J39)))),1,0)+IF(ISERROR(FIND("-",K39)),0,IF(VALUE(TRIM(LEFT(K39,FIND("-",K39)-1)))&gt;VALUE(TRIM(RIGHT(K39,LEN(K39)-FIND("-",K39)))),1,0))&amp;"-"&amp;IF(VALUE(TRIM(LEFT(I39,FIND("-",I39)-1)))&gt;VALUE(TRIM(RIGHT(I39,LEN(I39)-FIND("-",I39)))),0,1)+IF(VALUE(TRIM(LEFT(J39,FIND("-",J39)-1)))&gt;VALUE(TRIM(RIGHT(J39,LEN(J39)-FIND("-",J39)))),0,1)+IF(ISERROR(FIND("-",K39)),0,IF(VALUE(TRIM(LEFT(K39,FIND("-",K39)-1)))&gt;VALUE(TRIM(RIGHT(K39,LEN(K39)-FIND("-",K39)))),0,1)))</f>
      </c>
      <c r="M39" s="115">
        <f>IF(L39="","",IF(VALUE(LEFT(L39))&gt;VALUE(RIGHT(L39)),VALUE(LEFT(M37))+1&amp;"-"&amp;RIGHT(M37),LEFT(M37)&amp;"-"&amp;VALUE(RIGHT(M37))+1))</f>
      </c>
      <c r="N39" s="63"/>
      <c r="O39" s="92"/>
      <c r="P39" s="80">
        <v>8315</v>
      </c>
      <c r="Q39" s="19" t="s">
        <v>449</v>
      </c>
      <c r="R39" s="12" t="s">
        <v>16</v>
      </c>
      <c r="S39" s="12" t="s">
        <v>491</v>
      </c>
      <c r="T39" s="19" t="s">
        <v>690</v>
      </c>
    </row>
    <row r="40" spans="1:20" ht="18.75" customHeight="1">
      <c r="A40" s="63"/>
      <c r="B40" s="116" t="s">
        <v>436</v>
      </c>
      <c r="C40" s="60" t="s">
        <v>372</v>
      </c>
      <c r="D40" s="114" t="str">
        <f t="shared" si="4"/>
        <v> </v>
      </c>
      <c r="E40" s="61"/>
      <c r="F40" s="116" t="s">
        <v>434</v>
      </c>
      <c r="G40" s="60" t="s">
        <v>372</v>
      </c>
      <c r="H40" s="114" t="str">
        <f t="shared" si="5"/>
        <v> </v>
      </c>
      <c r="I40" s="62"/>
      <c r="J40" s="62"/>
      <c r="K40" s="62"/>
      <c r="L40" s="115">
        <f>IF(OR(I40="",J40=""),"",IF(VALUE(TRIM(LEFT(I40,FIND("-",I40)-1)))&gt;VALUE(TRIM(RIGHT(I40,LEN(I40)-FIND("-",I40)))),1,0)+IF(VALUE(TRIM(LEFT(J40,FIND("-",J40)-1)))&gt;VALUE(TRIM(RIGHT(J40,LEN(J40)-FIND("-",J40)))),1,0)+IF(ISERROR(FIND("-",K40)),0,IF(VALUE(TRIM(LEFT(K40,FIND("-",K40)-1)))&gt;VALUE(TRIM(RIGHT(K40,LEN(K40)-FIND("-",K40)))),1,0))&amp;"-"&amp;IF(VALUE(TRIM(LEFT(I40,FIND("-",I40)-1)))&gt;VALUE(TRIM(RIGHT(I40,LEN(I40)-FIND("-",I40)))),0,1)+IF(VALUE(TRIM(LEFT(J40,FIND("-",J40)-1)))&gt;VALUE(TRIM(RIGHT(J40,LEN(J40)-FIND("-",J40)))),0,1)+IF(ISERROR(FIND("-",K40)),0,IF(VALUE(TRIM(LEFT(K40,FIND("-",K40)-1)))&gt;VALUE(TRIM(RIGHT(K40,LEN(K40)-FIND("-",K40)))),0,1)))</f>
      </c>
      <c r="M40" s="115">
        <f>IF(L40="","",IF(VALUE(LEFT(L40))&gt;VALUE(RIGHT(L40)),VALUE(LEFT(M39))+1&amp;"-"&amp;RIGHT(M39),LEFT(M39)&amp;"-"&amp;VALUE(RIGHT(M39))+1))</f>
      </c>
      <c r="N40" s="63"/>
      <c r="O40" s="92"/>
      <c r="P40" s="50">
        <v>11377</v>
      </c>
      <c r="Q40" s="12" t="s">
        <v>573</v>
      </c>
      <c r="R40" s="12" t="s">
        <v>16</v>
      </c>
      <c r="S40" s="12" t="s">
        <v>466</v>
      </c>
      <c r="T40" s="19" t="s">
        <v>690</v>
      </c>
    </row>
    <row r="41" spans="1:20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P41" s="50">
        <v>11037</v>
      </c>
      <c r="Q41" s="12" t="s">
        <v>574</v>
      </c>
      <c r="R41" s="12" t="s">
        <v>32</v>
      </c>
      <c r="S41" s="12" t="s">
        <v>466</v>
      </c>
      <c r="T41" s="19" t="s">
        <v>690</v>
      </c>
    </row>
    <row r="42" spans="9:20" ht="12.75">
      <c r="I42" s="71"/>
      <c r="J42" s="71"/>
      <c r="K42" s="71"/>
      <c r="L42" s="71"/>
      <c r="M42" s="71"/>
      <c r="O42" s="92"/>
      <c r="P42" s="50">
        <v>12230</v>
      </c>
      <c r="Q42" s="12" t="s">
        <v>575</v>
      </c>
      <c r="R42" s="12" t="s">
        <v>23</v>
      </c>
      <c r="S42" s="12" t="s">
        <v>466</v>
      </c>
      <c r="T42" s="19" t="s">
        <v>690</v>
      </c>
    </row>
    <row r="43" spans="4:20" ht="12.75">
      <c r="D43" s="72" t="s">
        <v>439</v>
      </c>
      <c r="E43" s="73"/>
      <c r="H43" s="113">
        <f>IF(M40="","",IF(VALUE(LEFT(M40))&gt;VALUE(RIGHT(M40)),D34,H34))</f>
      </c>
      <c r="I43" s="71"/>
      <c r="J43" s="71"/>
      <c r="K43" s="71"/>
      <c r="L43" s="71"/>
      <c r="M43" s="71"/>
      <c r="O43" s="92"/>
      <c r="P43" s="50">
        <v>12229</v>
      </c>
      <c r="Q43" s="12" t="s">
        <v>576</v>
      </c>
      <c r="R43" s="12" t="s">
        <v>30</v>
      </c>
      <c r="S43" s="12" t="s">
        <v>466</v>
      </c>
      <c r="T43" s="19" t="s">
        <v>690</v>
      </c>
    </row>
    <row r="44" spans="8:20" ht="12.75">
      <c r="H44" s="71"/>
      <c r="I44" s="71"/>
      <c r="J44" s="71"/>
      <c r="K44" s="71"/>
      <c r="L44" s="71"/>
      <c r="M44" s="71"/>
      <c r="O44" s="92"/>
      <c r="P44" s="50">
        <v>11660</v>
      </c>
      <c r="Q44" s="12" t="s">
        <v>619</v>
      </c>
      <c r="R44" s="12" t="s">
        <v>32</v>
      </c>
      <c r="S44" s="12" t="s">
        <v>620</v>
      </c>
      <c r="T44" s="19" t="s">
        <v>690</v>
      </c>
    </row>
    <row r="45" spans="4:20" ht="12.75">
      <c r="D45" s="72" t="s">
        <v>442</v>
      </c>
      <c r="E45" s="73"/>
      <c r="H45" s="113">
        <f>M40</f>
      </c>
      <c r="I45" s="71"/>
      <c r="J45" s="71"/>
      <c r="K45" s="71"/>
      <c r="L45" s="71"/>
      <c r="M45" s="71"/>
      <c r="O45" s="92"/>
      <c r="P45" s="50">
        <v>12329</v>
      </c>
      <c r="Q45" s="12" t="s">
        <v>621</v>
      </c>
      <c r="R45" s="12" t="s">
        <v>32</v>
      </c>
      <c r="S45" s="1" t="s">
        <v>620</v>
      </c>
      <c r="T45" s="126" t="s">
        <v>690</v>
      </c>
    </row>
    <row r="46" spans="1:20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>
        <v>12335</v>
      </c>
      <c r="Q46" s="69" t="s">
        <v>622</v>
      </c>
      <c r="R46" s="69" t="s">
        <v>30</v>
      </c>
      <c r="S46" s="63" t="s">
        <v>620</v>
      </c>
      <c r="T46" s="127" t="s">
        <v>690</v>
      </c>
    </row>
    <row r="47" spans="1:20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>
        <v>12328</v>
      </c>
      <c r="Q47" s="69" t="s">
        <v>623</v>
      </c>
      <c r="R47" s="69" t="s">
        <v>30</v>
      </c>
      <c r="S47" s="63" t="s">
        <v>620</v>
      </c>
      <c r="T47" s="127" t="s">
        <v>690</v>
      </c>
    </row>
    <row r="48" spans="1:20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>
        <v>12473</v>
      </c>
      <c r="Q48" s="69" t="s">
        <v>624</v>
      </c>
      <c r="R48" s="69" t="s">
        <v>8</v>
      </c>
      <c r="S48" s="63" t="s">
        <v>620</v>
      </c>
      <c r="T48" s="127" t="s">
        <v>690</v>
      </c>
    </row>
    <row r="49" spans="1:20" s="63" customFormat="1" ht="18.75" customHeight="1">
      <c r="A49" s="102"/>
      <c r="B49" s="91"/>
      <c r="C49" s="91"/>
      <c r="D49" s="91"/>
      <c r="E49" s="91"/>
      <c r="F49" s="91"/>
      <c r="G49" s="91"/>
      <c r="H49" s="91"/>
      <c r="I49" s="100"/>
      <c r="J49" s="100"/>
      <c r="K49" s="100"/>
      <c r="L49" s="100"/>
      <c r="M49" s="100"/>
      <c r="N49" s="101"/>
      <c r="O49" s="101"/>
      <c r="P49" s="68">
        <v>12336</v>
      </c>
      <c r="Q49" s="69" t="s">
        <v>625</v>
      </c>
      <c r="R49" s="69" t="s">
        <v>30</v>
      </c>
      <c r="S49" s="63" t="s">
        <v>620</v>
      </c>
      <c r="T49" s="127" t="s">
        <v>690</v>
      </c>
    </row>
    <row r="50" spans="1:20" s="63" customFormat="1" ht="18.75" customHeight="1">
      <c r="A50" s="102"/>
      <c r="B50" s="91"/>
      <c r="C50" s="91"/>
      <c r="D50" s="91"/>
      <c r="E50" s="91"/>
      <c r="F50" s="91"/>
      <c r="G50" s="91"/>
      <c r="H50" s="91"/>
      <c r="I50" s="100"/>
      <c r="J50" s="100"/>
      <c r="K50" s="100"/>
      <c r="L50" s="100"/>
      <c r="M50" s="100"/>
      <c r="N50" s="101"/>
      <c r="O50" s="101"/>
      <c r="P50" s="68">
        <v>10666</v>
      </c>
      <c r="Q50" s="69" t="s">
        <v>626</v>
      </c>
      <c r="R50" s="69" t="s">
        <v>30</v>
      </c>
      <c r="S50" s="63" t="s">
        <v>620</v>
      </c>
      <c r="T50" s="127" t="s">
        <v>690</v>
      </c>
    </row>
    <row r="51" spans="1:20" s="63" customFormat="1" ht="18.75" customHeight="1">
      <c r="A51" s="101"/>
      <c r="B51" s="104"/>
      <c r="C51" s="91"/>
      <c r="D51" s="91"/>
      <c r="E51" s="91"/>
      <c r="F51" s="104"/>
      <c r="G51" s="91"/>
      <c r="H51" s="91"/>
      <c r="I51" s="94"/>
      <c r="J51" s="94"/>
      <c r="K51" s="94"/>
      <c r="L51" s="94"/>
      <c r="M51" s="94"/>
      <c r="N51" s="101"/>
      <c r="O51" s="101"/>
      <c r="P51" s="68">
        <v>12330</v>
      </c>
      <c r="Q51" s="69" t="s">
        <v>627</v>
      </c>
      <c r="R51" s="69" t="s">
        <v>23</v>
      </c>
      <c r="S51" s="63" t="s">
        <v>620</v>
      </c>
      <c r="T51" s="127" t="s">
        <v>690</v>
      </c>
    </row>
    <row r="52" spans="4:20" ht="12.75">
      <c r="D52" s="46" t="s">
        <v>423</v>
      </c>
      <c r="H52" s="46" t="s">
        <v>424</v>
      </c>
      <c r="O52" s="92"/>
      <c r="P52" s="50">
        <v>12331</v>
      </c>
      <c r="Q52" s="12" t="s">
        <v>628</v>
      </c>
      <c r="R52" s="12" t="s">
        <v>32</v>
      </c>
      <c r="S52" s="1" t="s">
        <v>620</v>
      </c>
      <c r="T52" s="126" t="s">
        <v>690</v>
      </c>
    </row>
    <row r="53" spans="2:20" ht="12.75">
      <c r="B53" s="54">
        <v>1</v>
      </c>
      <c r="C53" s="55" t="s">
        <v>426</v>
      </c>
      <c r="D53" s="56" t="str">
        <f>VLOOKUP(B53,CLUB,2,0)</f>
        <v>CTT AMICS TERRASSA "A"</v>
      </c>
      <c r="F53" s="54">
        <v>3</v>
      </c>
      <c r="G53" s="55" t="s">
        <v>426</v>
      </c>
      <c r="H53" s="56" t="str">
        <f>VLOOKUP(F53,CLUB,2,0)</f>
        <v>UE SANT CUGAT “A”</v>
      </c>
      <c r="I53" s="55" t="s">
        <v>427</v>
      </c>
      <c r="J53" s="55" t="s">
        <v>428</v>
      </c>
      <c r="K53" s="55" t="s">
        <v>429</v>
      </c>
      <c r="L53" s="57" t="s">
        <v>430</v>
      </c>
      <c r="M53" s="57" t="s">
        <v>431</v>
      </c>
      <c r="O53" s="92"/>
      <c r="P53" s="50">
        <v>12272</v>
      </c>
      <c r="Q53" s="12" t="s">
        <v>629</v>
      </c>
      <c r="R53" s="12" t="s">
        <v>30</v>
      </c>
      <c r="S53" s="1" t="s">
        <v>620</v>
      </c>
      <c r="T53" s="126" t="s">
        <v>690</v>
      </c>
    </row>
    <row r="54" spans="1:20" ht="18.75" customHeight="1">
      <c r="A54" s="53" t="s">
        <v>443</v>
      </c>
      <c r="B54" s="116" t="s">
        <v>433</v>
      </c>
      <c r="C54" s="60" t="s">
        <v>372</v>
      </c>
      <c r="D54" s="114" t="str">
        <f aca="true" t="shared" si="6" ref="D54:D59">VLOOKUP(C54,jugA1,2,0)</f>
        <v> </v>
      </c>
      <c r="E54" s="61"/>
      <c r="F54" s="116" t="s">
        <v>434</v>
      </c>
      <c r="G54" s="60" t="s">
        <v>372</v>
      </c>
      <c r="H54" s="114" t="str">
        <f aca="true" t="shared" si="7" ref="H54:H59">VLOOKUP(G54,jugA1,2,0)</f>
        <v> </v>
      </c>
      <c r="I54" s="62"/>
      <c r="J54" s="62"/>
      <c r="K54" s="62"/>
      <c r="L54" s="115">
        <f>IF(OR(I54="",J54=""),"",IF(VALUE(TRIM(LEFT(I54,FIND("-",I54)-1)))&gt;VALUE(TRIM(RIGHT(I54,LEN(I54)-FIND("-",I54)))),1,0)+IF(VALUE(TRIM(LEFT(J54,FIND("-",J54)-1)))&gt;VALUE(TRIM(RIGHT(J54,LEN(J54)-FIND("-",J54)))),1,0)+IF(ISERROR(FIND("-",K54)),0,IF(VALUE(TRIM(LEFT(K54,FIND("-",K54)-1)))&gt;VALUE(TRIM(RIGHT(K54,LEN(K54)-FIND("-",K54)))),1,0))&amp;"-"&amp;IF(VALUE(TRIM(LEFT(I54,FIND("-",I54)-1)))&gt;VALUE(TRIM(RIGHT(I54,LEN(I54)-FIND("-",I54)))),0,1)+IF(VALUE(TRIM(LEFT(J54,FIND("-",J54)-1)))&gt;VALUE(TRIM(RIGHT(J54,LEN(J54)-FIND("-",J54)))),0,1)+IF(ISERROR(FIND("-",K54)),0,IF(VALUE(TRIM(LEFT(K54,FIND("-",K54)-1)))&gt;VALUE(TRIM(RIGHT(K54,LEN(K54)-FIND("-",K54)))),0,1)))</f>
      </c>
      <c r="M54" s="115">
        <f>IF(L54="","",IF(VALUE(LEFT(L54))&gt;VALUE(RIGHT(L54)),"1-0","0-1"))</f>
      </c>
      <c r="N54" s="63"/>
      <c r="O54" s="92"/>
      <c r="P54" s="50">
        <v>12472</v>
      </c>
      <c r="Q54" s="12" t="s">
        <v>630</v>
      </c>
      <c r="R54" s="12" t="s">
        <v>23</v>
      </c>
      <c r="S54" s="1" t="s">
        <v>620</v>
      </c>
      <c r="T54" s="126" t="s">
        <v>690</v>
      </c>
    </row>
    <row r="55" spans="1:20" ht="18.75" customHeight="1">
      <c r="A55" s="58" t="s">
        <v>445</v>
      </c>
      <c r="B55" s="116" t="s">
        <v>436</v>
      </c>
      <c r="C55" s="60" t="s">
        <v>372</v>
      </c>
      <c r="D55" s="114" t="str">
        <f t="shared" si="6"/>
        <v> </v>
      </c>
      <c r="E55" s="61"/>
      <c r="F55" s="116" t="s">
        <v>437</v>
      </c>
      <c r="G55" s="60" t="s">
        <v>372</v>
      </c>
      <c r="H55" s="114" t="str">
        <f t="shared" si="7"/>
        <v> </v>
      </c>
      <c r="I55" s="62"/>
      <c r="J55" s="62"/>
      <c r="K55" s="62"/>
      <c r="L55" s="115">
        <f>IF(OR(I55="",J55=""),"",IF(VALUE(TRIM(LEFT(I55,FIND("-",I55)-1)))&gt;VALUE(TRIM(RIGHT(I55,LEN(I55)-FIND("-",I55)))),1,0)+IF(VALUE(TRIM(LEFT(J55,FIND("-",J55)-1)))&gt;VALUE(TRIM(RIGHT(J55,LEN(J55)-FIND("-",J55)))),1,0)+IF(ISERROR(FIND("-",K55)),0,IF(VALUE(TRIM(LEFT(K55,FIND("-",K55)-1)))&gt;VALUE(TRIM(RIGHT(K55,LEN(K55)-FIND("-",K55)))),1,0))&amp;"-"&amp;IF(VALUE(TRIM(LEFT(I55,FIND("-",I55)-1)))&gt;VALUE(TRIM(RIGHT(I55,LEN(I55)-FIND("-",I55)))),0,1)+IF(VALUE(TRIM(LEFT(J55,FIND("-",J55)-1)))&gt;VALUE(TRIM(RIGHT(J55,LEN(J55)-FIND("-",J55)))),0,1)+IF(ISERROR(FIND("-",K55)),0,IF(VALUE(TRIM(LEFT(K55,FIND("-",K55)-1)))&gt;VALUE(TRIM(RIGHT(K55,LEN(K55)-FIND("-",K55)))),0,1)))</f>
      </c>
      <c r="M55" s="115">
        <f>IF(L55="","",IF(VALUE(LEFT(L55))&gt;VALUE(RIGHT(L55)),VALUE(LEFT(M54))+1&amp;"-"&amp;RIGHT(M54),LEFT(M54)&amp;"-"&amp;VALUE(RIGHT(M54))+1))</f>
      </c>
      <c r="N55" s="63"/>
      <c r="O55" s="92"/>
      <c r="P55" s="50">
        <v>12334</v>
      </c>
      <c r="Q55" s="12" t="s">
        <v>631</v>
      </c>
      <c r="R55" s="12" t="s">
        <v>32</v>
      </c>
      <c r="S55" s="1" t="s">
        <v>620</v>
      </c>
      <c r="T55" s="126" t="s">
        <v>690</v>
      </c>
    </row>
    <row r="56" spans="1:14" ht="18.75" customHeight="1">
      <c r="A56" s="63"/>
      <c r="B56" s="142" t="s">
        <v>438</v>
      </c>
      <c r="C56" s="60" t="s">
        <v>372</v>
      </c>
      <c r="D56" s="114" t="str">
        <f t="shared" si="6"/>
        <v> </v>
      </c>
      <c r="E56" s="61"/>
      <c r="F56" s="142" t="s">
        <v>438</v>
      </c>
      <c r="G56" s="60" t="s">
        <v>372</v>
      </c>
      <c r="H56" s="114" t="str">
        <f t="shared" si="7"/>
        <v> </v>
      </c>
      <c r="I56" s="62"/>
      <c r="J56" s="62"/>
      <c r="K56" s="62"/>
      <c r="L56" s="115">
        <f>IF(OR(I56="",J56=""),"",IF(VALUE(TRIM(LEFT(I56,FIND("-",I56)-1)))&gt;VALUE(TRIM(RIGHT(I56,LEN(I56)-FIND("-",I56)))),1,0)+IF(VALUE(TRIM(LEFT(J56,FIND("-",J56)-1)))&gt;VALUE(TRIM(RIGHT(J56,LEN(J56)-FIND("-",J56)))),1,0)+IF(ISERROR(FIND("-",K56)),0,IF(VALUE(TRIM(LEFT(K56,FIND("-",K56)-1)))&gt;VALUE(TRIM(RIGHT(K56,LEN(K56)-FIND("-",K56)))),1,0))&amp;"-"&amp;IF(VALUE(TRIM(LEFT(I56,FIND("-",I56)-1)))&gt;VALUE(TRIM(RIGHT(I56,LEN(I56)-FIND("-",I56)))),0,1)+IF(VALUE(TRIM(LEFT(J56,FIND("-",J56)-1)))&gt;VALUE(TRIM(RIGHT(J56,LEN(J56)-FIND("-",J56)))),0,1)+IF(ISERROR(FIND("-",K56)),0,IF(VALUE(TRIM(LEFT(K56,FIND("-",K56)-1)))&gt;VALUE(TRIM(RIGHT(K56,LEN(K56)-FIND("-",K56)))),0,1)))</f>
      </c>
      <c r="M56" s="115">
        <f>IF(L56="","",IF(VALUE(LEFT(L56))&gt;VALUE(RIGHT(L56)),VALUE(LEFT(M55))+1&amp;"-"&amp;RIGHT(M55),LEFT(M55)&amp;"-"&amp;VALUE(RIGHT(M55))+1))</f>
      </c>
      <c r="N56" s="63"/>
    </row>
    <row r="57" spans="1:14" ht="18.75" customHeight="1">
      <c r="A57" s="63"/>
      <c r="B57" s="142"/>
      <c r="C57" s="60" t="s">
        <v>372</v>
      </c>
      <c r="D57" s="114" t="str">
        <f t="shared" si="6"/>
        <v> </v>
      </c>
      <c r="E57" s="61"/>
      <c r="F57" s="142"/>
      <c r="G57" s="60" t="s">
        <v>372</v>
      </c>
      <c r="H57" s="114" t="str">
        <f t="shared" si="7"/>
        <v> </v>
      </c>
      <c r="I57" s="63"/>
      <c r="J57" s="63"/>
      <c r="K57" s="63"/>
      <c r="L57" s="63"/>
      <c r="M57" s="63"/>
      <c r="N57" s="63"/>
    </row>
    <row r="58" spans="1:14" ht="18.75" customHeight="1">
      <c r="A58" s="63"/>
      <c r="B58" s="116" t="s">
        <v>433</v>
      </c>
      <c r="C58" s="60" t="s">
        <v>372</v>
      </c>
      <c r="D58" s="114" t="str">
        <f t="shared" si="6"/>
        <v> </v>
      </c>
      <c r="E58" s="61"/>
      <c r="F58" s="116" t="s">
        <v>437</v>
      </c>
      <c r="G58" s="60" t="s">
        <v>372</v>
      </c>
      <c r="H58" s="114" t="str">
        <f t="shared" si="7"/>
        <v> </v>
      </c>
      <c r="I58" s="62"/>
      <c r="J58" s="62"/>
      <c r="K58" s="62"/>
      <c r="L58" s="115">
        <f>IF(OR(I58="",J58=""),"",IF(VALUE(TRIM(LEFT(I58,FIND("-",I58)-1)))&gt;VALUE(TRIM(RIGHT(I58,LEN(I58)-FIND("-",I58)))),1,0)+IF(VALUE(TRIM(LEFT(J58,FIND("-",J58)-1)))&gt;VALUE(TRIM(RIGHT(J58,LEN(J58)-FIND("-",J58)))),1,0)+IF(ISERROR(FIND("-",K58)),0,IF(VALUE(TRIM(LEFT(K58,FIND("-",K58)-1)))&gt;VALUE(TRIM(RIGHT(K58,LEN(K58)-FIND("-",K58)))),1,0))&amp;"-"&amp;IF(VALUE(TRIM(LEFT(I58,FIND("-",I58)-1)))&gt;VALUE(TRIM(RIGHT(I58,LEN(I58)-FIND("-",I58)))),0,1)+IF(VALUE(TRIM(LEFT(J58,FIND("-",J58)-1)))&gt;VALUE(TRIM(RIGHT(J58,LEN(J58)-FIND("-",J58)))),0,1)+IF(ISERROR(FIND("-",K58)),0,IF(VALUE(TRIM(LEFT(K58,FIND("-",K58)-1)))&gt;VALUE(TRIM(RIGHT(K58,LEN(K58)-FIND("-",K58)))),0,1)))</f>
      </c>
      <c r="M58" s="115">
        <f>IF(L58="","",IF(VALUE(LEFT(L58))&gt;VALUE(RIGHT(L58)),VALUE(LEFT(M56))+1&amp;"-"&amp;RIGHT(M56),LEFT(M56)&amp;"-"&amp;VALUE(RIGHT(M56))+1))</f>
      </c>
      <c r="N58" s="63"/>
    </row>
    <row r="59" spans="1:14" ht="18.75" customHeight="1">
      <c r="A59" s="63"/>
      <c r="B59" s="116" t="s">
        <v>436</v>
      </c>
      <c r="C59" s="60" t="s">
        <v>372</v>
      </c>
      <c r="D59" s="114" t="str">
        <f t="shared" si="6"/>
        <v> </v>
      </c>
      <c r="E59" s="61"/>
      <c r="F59" s="116" t="s">
        <v>434</v>
      </c>
      <c r="G59" s="60" t="s">
        <v>372</v>
      </c>
      <c r="H59" s="114" t="str">
        <f t="shared" si="7"/>
        <v> </v>
      </c>
      <c r="I59" s="62"/>
      <c r="J59" s="62"/>
      <c r="K59" s="62"/>
      <c r="L59" s="115">
        <f>IF(OR(I59="",J59=""),"",IF(VALUE(TRIM(LEFT(I59,FIND("-",I59)-1)))&gt;VALUE(TRIM(RIGHT(I59,LEN(I59)-FIND("-",I59)))),1,0)+IF(VALUE(TRIM(LEFT(J59,FIND("-",J59)-1)))&gt;VALUE(TRIM(RIGHT(J59,LEN(J59)-FIND("-",J59)))),1,0)+IF(ISERROR(FIND("-",K59)),0,IF(VALUE(TRIM(LEFT(K59,FIND("-",K59)-1)))&gt;VALUE(TRIM(RIGHT(K59,LEN(K59)-FIND("-",K59)))),1,0))&amp;"-"&amp;IF(VALUE(TRIM(LEFT(I59,FIND("-",I59)-1)))&gt;VALUE(TRIM(RIGHT(I59,LEN(I59)-FIND("-",I59)))),0,1)+IF(VALUE(TRIM(LEFT(J59,FIND("-",J59)-1)))&gt;VALUE(TRIM(RIGHT(J59,LEN(J59)-FIND("-",J59)))),0,1)+IF(ISERROR(FIND("-",K59)),0,IF(VALUE(TRIM(LEFT(K59,FIND("-",K59)-1)))&gt;VALUE(TRIM(RIGHT(K59,LEN(K59)-FIND("-",K59)))),0,1)))</f>
      </c>
      <c r="M59" s="115">
        <f>IF(L59="","",IF(VALUE(LEFT(L59))&gt;VALUE(RIGHT(L59)),VALUE(LEFT(M58))+1&amp;"-"&amp;RIGHT(M58),LEFT(M58)&amp;"-"&amp;VALUE(RIGHT(M58))+1))</f>
      </c>
      <c r="N59" s="63"/>
    </row>
    <row r="60" spans="1:14" ht="12.75">
      <c r="A60" s="63"/>
      <c r="B60" s="89"/>
      <c r="C60" s="90"/>
      <c r="D60" s="90"/>
      <c r="E60" s="91"/>
      <c r="F60" s="89"/>
      <c r="G60" s="90"/>
      <c r="H60" s="90"/>
      <c r="I60" s="71"/>
      <c r="J60" s="71"/>
      <c r="K60" s="71"/>
      <c r="L60" s="71"/>
      <c r="M60" s="71"/>
      <c r="N60" s="63"/>
    </row>
    <row r="61" spans="9:13" ht="12.75">
      <c r="I61" s="71"/>
      <c r="J61" s="71"/>
      <c r="K61" s="71"/>
      <c r="L61" s="71"/>
      <c r="M61" s="71"/>
    </row>
    <row r="62" spans="4:13" ht="12.75">
      <c r="D62" s="72" t="s">
        <v>439</v>
      </c>
      <c r="E62" s="73"/>
      <c r="H62" s="113">
        <f>IF(M59="","",IF(VALUE(LEFT(M59))&gt;VALUE(RIGHT(M59)),D53,H53))</f>
      </c>
      <c r="I62" s="71"/>
      <c r="J62" s="71"/>
      <c r="K62" s="71"/>
      <c r="L62" s="71"/>
      <c r="M62" s="71"/>
    </row>
    <row r="63" spans="8:13" ht="12.75">
      <c r="H63" s="71"/>
      <c r="I63" s="71"/>
      <c r="J63" s="71"/>
      <c r="K63" s="71"/>
      <c r="L63" s="71"/>
      <c r="M63" s="71"/>
    </row>
    <row r="64" spans="4:13" ht="12.75">
      <c r="D64" s="72" t="s">
        <v>442</v>
      </c>
      <c r="E64" s="73"/>
      <c r="H64" s="113">
        <f>M59</f>
      </c>
      <c r="I64" s="71"/>
      <c r="J64" s="71"/>
      <c r="K64" s="71"/>
      <c r="L64" s="71"/>
      <c r="M64" s="71"/>
    </row>
    <row r="67" spans="4:15" ht="12.75">
      <c r="D67" s="46" t="s">
        <v>423</v>
      </c>
      <c r="H67" s="46" t="s">
        <v>424</v>
      </c>
      <c r="O67" s="92"/>
    </row>
    <row r="68" spans="2:15" ht="12.75">
      <c r="B68" s="54">
        <v>3</v>
      </c>
      <c r="C68" s="55" t="s">
        <v>426</v>
      </c>
      <c r="D68" s="56" t="str">
        <f>VLOOKUP(B68,CLUB,2,0)</f>
        <v>UE SANT CUGAT “A”</v>
      </c>
      <c r="F68" s="54">
        <v>4</v>
      </c>
      <c r="G68" s="55" t="s">
        <v>426</v>
      </c>
      <c r="H68" s="56" t="str">
        <f>VLOOKUP(F68,CLUB,2,0)</f>
        <v>CETT ESPARREGUERA "B"</v>
      </c>
      <c r="I68" s="55" t="s">
        <v>427</v>
      </c>
      <c r="J68" s="55" t="s">
        <v>428</v>
      </c>
      <c r="K68" s="55" t="s">
        <v>429</v>
      </c>
      <c r="L68" s="57" t="s">
        <v>430</v>
      </c>
      <c r="M68" s="57" t="s">
        <v>431</v>
      </c>
      <c r="O68" s="92"/>
    </row>
    <row r="69" spans="1:15" ht="18.75" customHeight="1">
      <c r="A69" s="53" t="s">
        <v>444</v>
      </c>
      <c r="B69" s="116" t="s">
        <v>433</v>
      </c>
      <c r="C69" s="60" t="s">
        <v>372</v>
      </c>
      <c r="D69" s="114" t="str">
        <f aca="true" t="shared" si="8" ref="D69:D74">VLOOKUP(C69,jugA1,2,0)</f>
        <v> </v>
      </c>
      <c r="E69" s="61"/>
      <c r="F69" s="116" t="s">
        <v>434</v>
      </c>
      <c r="G69" s="60" t="s">
        <v>372</v>
      </c>
      <c r="H69" s="114" t="str">
        <f aca="true" t="shared" si="9" ref="H69:H74">VLOOKUP(G69,jugA1,2,0)</f>
        <v> </v>
      </c>
      <c r="I69" s="62"/>
      <c r="J69" s="62"/>
      <c r="K69" s="62"/>
      <c r="L69" s="115">
        <f>IF(OR(I69="",J69=""),"",IF(VALUE(TRIM(LEFT(I69,FIND("-",I69)-1)))&gt;VALUE(TRIM(RIGHT(I69,LEN(I69)-FIND("-",I69)))),1,0)+IF(VALUE(TRIM(LEFT(J69,FIND("-",J69)-1)))&gt;VALUE(TRIM(RIGHT(J69,LEN(J69)-FIND("-",J69)))),1,0)+IF(ISERROR(FIND("-",K69)),0,IF(VALUE(TRIM(LEFT(K69,FIND("-",K69)-1)))&gt;VALUE(TRIM(RIGHT(K69,LEN(K69)-FIND("-",K69)))),1,0))&amp;"-"&amp;IF(VALUE(TRIM(LEFT(I69,FIND("-",I69)-1)))&gt;VALUE(TRIM(RIGHT(I69,LEN(I69)-FIND("-",I69)))),0,1)+IF(VALUE(TRIM(LEFT(J69,FIND("-",J69)-1)))&gt;VALUE(TRIM(RIGHT(J69,LEN(J69)-FIND("-",J69)))),0,1)+IF(ISERROR(FIND("-",K69)),0,IF(VALUE(TRIM(LEFT(K69,FIND("-",K69)-1)))&gt;VALUE(TRIM(RIGHT(K69,LEN(K69)-FIND("-",K69)))),0,1)))</f>
      </c>
      <c r="M69" s="115">
        <f>IF(L69="","",IF(VALUE(LEFT(L69))&gt;VALUE(RIGHT(L69)),"1-0","0-1"))</f>
      </c>
      <c r="N69" s="63"/>
      <c r="O69" s="92"/>
    </row>
    <row r="70" spans="1:15" ht="18.75" customHeight="1">
      <c r="A70" s="58" t="s">
        <v>435</v>
      </c>
      <c r="B70" s="116" t="s">
        <v>436</v>
      </c>
      <c r="C70" s="60" t="s">
        <v>372</v>
      </c>
      <c r="D70" s="114" t="str">
        <f t="shared" si="8"/>
        <v> </v>
      </c>
      <c r="E70" s="61"/>
      <c r="F70" s="116" t="s">
        <v>437</v>
      </c>
      <c r="G70" s="60" t="s">
        <v>372</v>
      </c>
      <c r="H70" s="114" t="str">
        <f t="shared" si="9"/>
        <v> </v>
      </c>
      <c r="I70" s="62"/>
      <c r="J70" s="62"/>
      <c r="K70" s="62"/>
      <c r="L70" s="115">
        <f>IF(OR(I70="",J70=""),"",IF(VALUE(TRIM(LEFT(I70,FIND("-",I70)-1)))&gt;VALUE(TRIM(RIGHT(I70,LEN(I70)-FIND("-",I70)))),1,0)+IF(VALUE(TRIM(LEFT(J70,FIND("-",J70)-1)))&gt;VALUE(TRIM(RIGHT(J70,LEN(J70)-FIND("-",J70)))),1,0)+IF(ISERROR(FIND("-",K70)),0,IF(VALUE(TRIM(LEFT(K70,FIND("-",K70)-1)))&gt;VALUE(TRIM(RIGHT(K70,LEN(K70)-FIND("-",K70)))),1,0))&amp;"-"&amp;IF(VALUE(TRIM(LEFT(I70,FIND("-",I70)-1)))&gt;VALUE(TRIM(RIGHT(I70,LEN(I70)-FIND("-",I70)))),0,1)+IF(VALUE(TRIM(LEFT(J70,FIND("-",J70)-1)))&gt;VALUE(TRIM(RIGHT(J70,LEN(J70)-FIND("-",J70)))),0,1)+IF(ISERROR(FIND("-",K70)),0,IF(VALUE(TRIM(LEFT(K70,FIND("-",K70)-1)))&gt;VALUE(TRIM(RIGHT(K70,LEN(K70)-FIND("-",K70)))),0,1)))</f>
      </c>
      <c r="M70" s="115">
        <f>IF(L70="","",IF(VALUE(LEFT(L70))&gt;VALUE(RIGHT(L70)),VALUE(LEFT(M69))+1&amp;"-"&amp;RIGHT(M69),LEFT(M69)&amp;"-"&amp;VALUE(RIGHT(M69))+1))</f>
      </c>
      <c r="N70" s="63"/>
      <c r="O70" s="92"/>
    </row>
    <row r="71" spans="1:14" ht="18.75" customHeight="1">
      <c r="A71" s="63"/>
      <c r="B71" s="142" t="s">
        <v>438</v>
      </c>
      <c r="C71" s="60" t="s">
        <v>372</v>
      </c>
      <c r="D71" s="114" t="str">
        <f t="shared" si="8"/>
        <v> </v>
      </c>
      <c r="E71" s="61"/>
      <c r="F71" s="142" t="s">
        <v>438</v>
      </c>
      <c r="G71" s="60" t="s">
        <v>372</v>
      </c>
      <c r="H71" s="114" t="str">
        <f t="shared" si="9"/>
        <v> </v>
      </c>
      <c r="I71" s="62"/>
      <c r="J71" s="62"/>
      <c r="K71" s="62"/>
      <c r="L71" s="115">
        <f>IF(OR(I71="",J71=""),"",IF(VALUE(TRIM(LEFT(I71,FIND("-",I71)-1)))&gt;VALUE(TRIM(RIGHT(I71,LEN(I71)-FIND("-",I71)))),1,0)+IF(VALUE(TRIM(LEFT(J71,FIND("-",J71)-1)))&gt;VALUE(TRIM(RIGHT(J71,LEN(J71)-FIND("-",J71)))),1,0)+IF(ISERROR(FIND("-",K71)),0,IF(VALUE(TRIM(LEFT(K71,FIND("-",K71)-1)))&gt;VALUE(TRIM(RIGHT(K71,LEN(K71)-FIND("-",K71)))),1,0))&amp;"-"&amp;IF(VALUE(TRIM(LEFT(I71,FIND("-",I71)-1)))&gt;VALUE(TRIM(RIGHT(I71,LEN(I71)-FIND("-",I71)))),0,1)+IF(VALUE(TRIM(LEFT(J71,FIND("-",J71)-1)))&gt;VALUE(TRIM(RIGHT(J71,LEN(J71)-FIND("-",J71)))),0,1)+IF(ISERROR(FIND("-",K71)),0,IF(VALUE(TRIM(LEFT(K71,FIND("-",K71)-1)))&gt;VALUE(TRIM(RIGHT(K71,LEN(K71)-FIND("-",K71)))),0,1)))</f>
      </c>
      <c r="M71" s="115">
        <f>IF(L71="","",IF(VALUE(LEFT(L71))&gt;VALUE(RIGHT(L71)),VALUE(LEFT(M70))+1&amp;"-"&amp;RIGHT(M70),LEFT(M70)&amp;"-"&amp;VALUE(RIGHT(M70))+1))</f>
      </c>
      <c r="N71" s="63"/>
    </row>
    <row r="72" spans="1:14" ht="18.75" customHeight="1">
      <c r="A72" s="63"/>
      <c r="B72" s="142"/>
      <c r="C72" s="60" t="s">
        <v>372</v>
      </c>
      <c r="D72" s="114" t="str">
        <f t="shared" si="8"/>
        <v> </v>
      </c>
      <c r="E72" s="61"/>
      <c r="F72" s="142"/>
      <c r="G72" s="60" t="s">
        <v>372</v>
      </c>
      <c r="H72" s="114" t="str">
        <f t="shared" si="9"/>
        <v> </v>
      </c>
      <c r="I72" s="63"/>
      <c r="J72" s="63"/>
      <c r="K72" s="63"/>
      <c r="L72" s="63"/>
      <c r="M72" s="63"/>
      <c r="N72" s="63"/>
    </row>
    <row r="73" spans="1:14" ht="18.75" customHeight="1">
      <c r="A73" s="63"/>
      <c r="B73" s="116" t="s">
        <v>433</v>
      </c>
      <c r="C73" s="60" t="s">
        <v>372</v>
      </c>
      <c r="D73" s="114" t="str">
        <f t="shared" si="8"/>
        <v> </v>
      </c>
      <c r="E73" s="61"/>
      <c r="F73" s="116" t="s">
        <v>437</v>
      </c>
      <c r="G73" s="60" t="s">
        <v>372</v>
      </c>
      <c r="H73" s="114" t="str">
        <f t="shared" si="9"/>
        <v> </v>
      </c>
      <c r="I73" s="62"/>
      <c r="J73" s="62"/>
      <c r="K73" s="62"/>
      <c r="L73" s="115">
        <f>IF(OR(I73="",J73=""),"",IF(VALUE(TRIM(LEFT(I73,FIND("-",I73)-1)))&gt;VALUE(TRIM(RIGHT(I73,LEN(I73)-FIND("-",I73)))),1,0)+IF(VALUE(TRIM(LEFT(J73,FIND("-",J73)-1)))&gt;VALUE(TRIM(RIGHT(J73,LEN(J73)-FIND("-",J73)))),1,0)+IF(ISERROR(FIND("-",K73)),0,IF(VALUE(TRIM(LEFT(K73,FIND("-",K73)-1)))&gt;VALUE(TRIM(RIGHT(K73,LEN(K73)-FIND("-",K73)))),1,0))&amp;"-"&amp;IF(VALUE(TRIM(LEFT(I73,FIND("-",I73)-1)))&gt;VALUE(TRIM(RIGHT(I73,LEN(I73)-FIND("-",I73)))),0,1)+IF(VALUE(TRIM(LEFT(J73,FIND("-",J73)-1)))&gt;VALUE(TRIM(RIGHT(J73,LEN(J73)-FIND("-",J73)))),0,1)+IF(ISERROR(FIND("-",K73)),0,IF(VALUE(TRIM(LEFT(K73,FIND("-",K73)-1)))&gt;VALUE(TRIM(RIGHT(K73,LEN(K73)-FIND("-",K73)))),0,1)))</f>
      </c>
      <c r="M73" s="115">
        <f>IF(L73="","",IF(VALUE(LEFT(L73))&gt;VALUE(RIGHT(L73)),VALUE(LEFT(M71))+1&amp;"-"&amp;RIGHT(M71),LEFT(M71)&amp;"-"&amp;VALUE(RIGHT(M71))+1))</f>
      </c>
      <c r="N73" s="63"/>
    </row>
    <row r="74" spans="1:14" ht="18.75" customHeight="1">
      <c r="A74" s="63"/>
      <c r="B74" s="116" t="s">
        <v>436</v>
      </c>
      <c r="C74" s="60" t="s">
        <v>372</v>
      </c>
      <c r="D74" s="114" t="str">
        <f t="shared" si="8"/>
        <v> </v>
      </c>
      <c r="E74" s="61"/>
      <c r="F74" s="116" t="s">
        <v>434</v>
      </c>
      <c r="G74" s="60" t="s">
        <v>372</v>
      </c>
      <c r="H74" s="114" t="str">
        <f t="shared" si="9"/>
        <v> </v>
      </c>
      <c r="I74" s="62"/>
      <c r="J74" s="62"/>
      <c r="K74" s="62"/>
      <c r="L74" s="115">
        <f>IF(OR(I74="",J74=""),"",IF(VALUE(TRIM(LEFT(I74,FIND("-",I74)-1)))&gt;VALUE(TRIM(RIGHT(I74,LEN(I74)-FIND("-",I74)))),1,0)+IF(VALUE(TRIM(LEFT(J74,FIND("-",J74)-1)))&gt;VALUE(TRIM(RIGHT(J74,LEN(J74)-FIND("-",J74)))),1,0)+IF(ISERROR(FIND("-",K74)),0,IF(VALUE(TRIM(LEFT(K74,FIND("-",K74)-1)))&gt;VALUE(TRIM(RIGHT(K74,LEN(K74)-FIND("-",K74)))),1,0))&amp;"-"&amp;IF(VALUE(TRIM(LEFT(I74,FIND("-",I74)-1)))&gt;VALUE(TRIM(RIGHT(I74,LEN(I74)-FIND("-",I74)))),0,1)+IF(VALUE(TRIM(LEFT(J74,FIND("-",J74)-1)))&gt;VALUE(TRIM(RIGHT(J74,LEN(J74)-FIND("-",J74)))),0,1)+IF(ISERROR(FIND("-",K74)),0,IF(VALUE(TRIM(LEFT(K74,FIND("-",K74)-1)))&gt;VALUE(TRIM(RIGHT(K74,LEN(K74)-FIND("-",K74)))),0,1)))</f>
      </c>
      <c r="M74" s="115">
        <f>IF(L74="","",IF(VALUE(LEFT(L74))&gt;VALUE(RIGHT(L74)),VALUE(LEFT(M73))+1&amp;"-"&amp;RIGHT(M73),LEFT(M73)&amp;"-"&amp;VALUE(RIGHT(M73))+1))</f>
      </c>
      <c r="N74" s="63"/>
    </row>
    <row r="75" spans="1:14" ht="12.75">
      <c r="A75" s="63"/>
      <c r="B75" s="89"/>
      <c r="C75" s="90"/>
      <c r="D75" s="90"/>
      <c r="E75" s="91"/>
      <c r="F75" s="89"/>
      <c r="G75" s="90"/>
      <c r="H75" s="90"/>
      <c r="I75" s="71"/>
      <c r="J75" s="71"/>
      <c r="K75" s="71"/>
      <c r="L75" s="71"/>
      <c r="M75" s="71"/>
      <c r="N75" s="63"/>
    </row>
    <row r="76" spans="9:13" ht="12.75">
      <c r="I76" s="71"/>
      <c r="J76" s="71"/>
      <c r="K76" s="71"/>
      <c r="L76" s="71"/>
      <c r="M76" s="71"/>
    </row>
    <row r="77" spans="4:13" ht="12.75">
      <c r="D77" s="72" t="s">
        <v>439</v>
      </c>
      <c r="E77" s="73"/>
      <c r="H77" s="113">
        <f>IF(M74="","",IF(VALUE(LEFT(M74))&gt;VALUE(RIGHT(M74)),D68,H68))</f>
      </c>
      <c r="I77" s="71"/>
      <c r="J77" s="71"/>
      <c r="K77" s="71"/>
      <c r="L77" s="71"/>
      <c r="M77" s="71"/>
    </row>
    <row r="78" spans="8:13" ht="12.75">
      <c r="H78" s="71"/>
      <c r="I78" s="71"/>
      <c r="J78" s="71"/>
      <c r="K78" s="71"/>
      <c r="L78" s="71"/>
      <c r="M78" s="71"/>
    </row>
    <row r="79" spans="4:13" ht="12.75">
      <c r="D79" s="72" t="s">
        <v>442</v>
      </c>
      <c r="E79" s="73"/>
      <c r="H79" s="113">
        <f>M74</f>
      </c>
      <c r="I79" s="71"/>
      <c r="J79" s="71"/>
      <c r="K79" s="71"/>
      <c r="L79" s="71"/>
      <c r="M79" s="71"/>
    </row>
    <row r="82" spans="4:15" ht="12.75">
      <c r="D82" s="46" t="s">
        <v>423</v>
      </c>
      <c r="H82" s="46" t="s">
        <v>424</v>
      </c>
      <c r="O82" s="92"/>
    </row>
    <row r="83" spans="2:15" ht="12.75">
      <c r="B83" s="54">
        <v>1</v>
      </c>
      <c r="C83" s="55" t="s">
        <v>426</v>
      </c>
      <c r="D83" s="56" t="str">
        <f>VLOOKUP(B83,CLUB,2,0)</f>
        <v>CTT AMICS TERRASSA "A"</v>
      </c>
      <c r="F83" s="54">
        <v>2</v>
      </c>
      <c r="G83" s="55" t="s">
        <v>426</v>
      </c>
      <c r="H83" s="56" t="str">
        <f>VLOOKUP(F83,CLUB,2,0)</f>
        <v>CTT VILANOVA</v>
      </c>
      <c r="I83" s="55" t="s">
        <v>427</v>
      </c>
      <c r="J83" s="55" t="s">
        <v>428</v>
      </c>
      <c r="K83" s="55" t="s">
        <v>429</v>
      </c>
      <c r="L83" s="57" t="s">
        <v>430</v>
      </c>
      <c r="M83" s="57" t="s">
        <v>431</v>
      </c>
      <c r="O83" s="92"/>
    </row>
    <row r="84" spans="1:15" ht="18.75" customHeight="1">
      <c r="A84" s="53" t="s">
        <v>444</v>
      </c>
      <c r="B84" s="116" t="s">
        <v>433</v>
      </c>
      <c r="C84" s="60" t="s">
        <v>372</v>
      </c>
      <c r="D84" s="114" t="str">
        <f aca="true" t="shared" si="10" ref="D84:D89">VLOOKUP(C84,jugA1,2,0)</f>
        <v> </v>
      </c>
      <c r="E84" s="61"/>
      <c r="F84" s="116" t="s">
        <v>434</v>
      </c>
      <c r="G84" s="60" t="s">
        <v>372</v>
      </c>
      <c r="H84" s="114" t="str">
        <f aca="true" t="shared" si="11" ref="H84:H89">VLOOKUP(G84,jugA1,2,0)</f>
        <v> </v>
      </c>
      <c r="I84" s="62"/>
      <c r="J84" s="62"/>
      <c r="K84" s="62"/>
      <c r="L84" s="115">
        <f>IF(OR(I84="",J84=""),"",IF(VALUE(TRIM(LEFT(I84,FIND("-",I84)-1)))&gt;VALUE(TRIM(RIGHT(I84,LEN(I84)-FIND("-",I84)))),1,0)+IF(VALUE(TRIM(LEFT(J84,FIND("-",J84)-1)))&gt;VALUE(TRIM(RIGHT(J84,LEN(J84)-FIND("-",J84)))),1,0)+IF(ISERROR(FIND("-",K84)),0,IF(VALUE(TRIM(LEFT(K84,FIND("-",K84)-1)))&gt;VALUE(TRIM(RIGHT(K84,LEN(K84)-FIND("-",K84)))),1,0))&amp;"-"&amp;IF(VALUE(TRIM(LEFT(I84,FIND("-",I84)-1)))&gt;VALUE(TRIM(RIGHT(I84,LEN(I84)-FIND("-",I84)))),0,1)+IF(VALUE(TRIM(LEFT(J84,FIND("-",J84)-1)))&gt;VALUE(TRIM(RIGHT(J84,LEN(J84)-FIND("-",J84)))),0,1)+IF(ISERROR(FIND("-",K84)),0,IF(VALUE(TRIM(LEFT(K84,FIND("-",K84)-1)))&gt;VALUE(TRIM(RIGHT(K84,LEN(K84)-FIND("-",K84)))),0,1)))</f>
      </c>
      <c r="M84" s="115">
        <f>IF(L84="","",IF(VALUE(LEFT(L84))&gt;VALUE(RIGHT(L84)),"1-0","0-1"))</f>
      </c>
      <c r="N84" s="63"/>
      <c r="O84" s="92"/>
    </row>
    <row r="85" spans="1:15" ht="18.75" customHeight="1">
      <c r="A85" s="58" t="s">
        <v>445</v>
      </c>
      <c r="B85" s="116" t="s">
        <v>436</v>
      </c>
      <c r="C85" s="60" t="s">
        <v>372</v>
      </c>
      <c r="D85" s="114" t="str">
        <f t="shared" si="10"/>
        <v> </v>
      </c>
      <c r="E85" s="61"/>
      <c r="F85" s="116" t="s">
        <v>437</v>
      </c>
      <c r="G85" s="60" t="s">
        <v>372</v>
      </c>
      <c r="H85" s="114" t="str">
        <f t="shared" si="11"/>
        <v> </v>
      </c>
      <c r="I85" s="62"/>
      <c r="J85" s="62"/>
      <c r="K85" s="62"/>
      <c r="L85" s="115">
        <f>IF(OR(I85="",J85=""),"",IF(VALUE(TRIM(LEFT(I85,FIND("-",I85)-1)))&gt;VALUE(TRIM(RIGHT(I85,LEN(I85)-FIND("-",I85)))),1,0)+IF(VALUE(TRIM(LEFT(J85,FIND("-",J85)-1)))&gt;VALUE(TRIM(RIGHT(J85,LEN(J85)-FIND("-",J85)))),1,0)+IF(ISERROR(FIND("-",K85)),0,IF(VALUE(TRIM(LEFT(K85,FIND("-",K85)-1)))&gt;VALUE(TRIM(RIGHT(K85,LEN(K85)-FIND("-",K85)))),1,0))&amp;"-"&amp;IF(VALUE(TRIM(LEFT(I85,FIND("-",I85)-1)))&gt;VALUE(TRIM(RIGHT(I85,LEN(I85)-FIND("-",I85)))),0,1)+IF(VALUE(TRIM(LEFT(J85,FIND("-",J85)-1)))&gt;VALUE(TRIM(RIGHT(J85,LEN(J85)-FIND("-",J85)))),0,1)+IF(ISERROR(FIND("-",K85)),0,IF(VALUE(TRIM(LEFT(K85,FIND("-",K85)-1)))&gt;VALUE(TRIM(RIGHT(K85,LEN(K85)-FIND("-",K85)))),0,1)))</f>
      </c>
      <c r="M85" s="115">
        <f>IF(L85="","",IF(VALUE(LEFT(L85))&gt;VALUE(RIGHT(L85)),VALUE(LEFT(M84))+1&amp;"-"&amp;RIGHT(M84),LEFT(M84)&amp;"-"&amp;VALUE(RIGHT(M84))+1))</f>
      </c>
      <c r="N85" s="63"/>
      <c r="O85" s="92"/>
    </row>
    <row r="86" spans="1:14" ht="18.75" customHeight="1">
      <c r="A86" s="63"/>
      <c r="B86" s="142" t="s">
        <v>438</v>
      </c>
      <c r="C86" s="60" t="s">
        <v>372</v>
      </c>
      <c r="D86" s="114" t="str">
        <f t="shared" si="10"/>
        <v> </v>
      </c>
      <c r="E86" s="61"/>
      <c r="F86" s="142" t="s">
        <v>438</v>
      </c>
      <c r="G86" s="60" t="s">
        <v>372</v>
      </c>
      <c r="H86" s="114" t="str">
        <f t="shared" si="11"/>
        <v> </v>
      </c>
      <c r="I86" s="62"/>
      <c r="J86" s="62"/>
      <c r="K86" s="62"/>
      <c r="L86" s="115">
        <f>IF(OR(I86="",J86=""),"",IF(VALUE(TRIM(LEFT(I86,FIND("-",I86)-1)))&gt;VALUE(TRIM(RIGHT(I86,LEN(I86)-FIND("-",I86)))),1,0)+IF(VALUE(TRIM(LEFT(J86,FIND("-",J86)-1)))&gt;VALUE(TRIM(RIGHT(J86,LEN(J86)-FIND("-",J86)))),1,0)+IF(ISERROR(FIND("-",K86)),0,IF(VALUE(TRIM(LEFT(K86,FIND("-",K86)-1)))&gt;VALUE(TRIM(RIGHT(K86,LEN(K86)-FIND("-",K86)))),1,0))&amp;"-"&amp;IF(VALUE(TRIM(LEFT(I86,FIND("-",I86)-1)))&gt;VALUE(TRIM(RIGHT(I86,LEN(I86)-FIND("-",I86)))),0,1)+IF(VALUE(TRIM(LEFT(J86,FIND("-",J86)-1)))&gt;VALUE(TRIM(RIGHT(J86,LEN(J86)-FIND("-",J86)))),0,1)+IF(ISERROR(FIND("-",K86)),0,IF(VALUE(TRIM(LEFT(K86,FIND("-",K86)-1)))&gt;VALUE(TRIM(RIGHT(K86,LEN(K86)-FIND("-",K86)))),0,1)))</f>
      </c>
      <c r="M86" s="115">
        <f>IF(L86="","",IF(VALUE(LEFT(L86))&gt;VALUE(RIGHT(L86)),VALUE(LEFT(M85))+1&amp;"-"&amp;RIGHT(M85),LEFT(M85)&amp;"-"&amp;VALUE(RIGHT(M85))+1))</f>
      </c>
      <c r="N86" s="63"/>
    </row>
    <row r="87" spans="1:14" ht="18.75" customHeight="1">
      <c r="A87" s="63"/>
      <c r="B87" s="142"/>
      <c r="C87" s="60" t="s">
        <v>372</v>
      </c>
      <c r="D87" s="114" t="str">
        <f t="shared" si="10"/>
        <v> </v>
      </c>
      <c r="E87" s="61"/>
      <c r="F87" s="142"/>
      <c r="G87" s="60" t="s">
        <v>372</v>
      </c>
      <c r="H87" s="114" t="str">
        <f t="shared" si="11"/>
        <v> </v>
      </c>
      <c r="I87" s="63"/>
      <c r="J87" s="63"/>
      <c r="K87" s="63"/>
      <c r="L87" s="63"/>
      <c r="M87" s="63"/>
      <c r="N87" s="63"/>
    </row>
    <row r="88" spans="1:14" ht="18.75" customHeight="1">
      <c r="A88" s="63"/>
      <c r="B88" s="116" t="s">
        <v>433</v>
      </c>
      <c r="C88" s="60" t="s">
        <v>372</v>
      </c>
      <c r="D88" s="114" t="str">
        <f t="shared" si="10"/>
        <v> </v>
      </c>
      <c r="E88" s="61"/>
      <c r="F88" s="116" t="s">
        <v>437</v>
      </c>
      <c r="G88" s="60" t="s">
        <v>372</v>
      </c>
      <c r="H88" s="114" t="str">
        <f t="shared" si="11"/>
        <v> </v>
      </c>
      <c r="I88" s="62"/>
      <c r="J88" s="62"/>
      <c r="K88" s="62"/>
      <c r="L88" s="115">
        <f>IF(OR(I88="",J88=""),"",IF(VALUE(TRIM(LEFT(I88,FIND("-",I88)-1)))&gt;VALUE(TRIM(RIGHT(I88,LEN(I88)-FIND("-",I88)))),1,0)+IF(VALUE(TRIM(LEFT(J88,FIND("-",J88)-1)))&gt;VALUE(TRIM(RIGHT(J88,LEN(J88)-FIND("-",J88)))),1,0)+IF(ISERROR(FIND("-",K88)),0,IF(VALUE(TRIM(LEFT(K88,FIND("-",K88)-1)))&gt;VALUE(TRIM(RIGHT(K88,LEN(K88)-FIND("-",K88)))),1,0))&amp;"-"&amp;IF(VALUE(TRIM(LEFT(I88,FIND("-",I88)-1)))&gt;VALUE(TRIM(RIGHT(I88,LEN(I88)-FIND("-",I88)))),0,1)+IF(VALUE(TRIM(LEFT(J88,FIND("-",J88)-1)))&gt;VALUE(TRIM(RIGHT(J88,LEN(J88)-FIND("-",J88)))),0,1)+IF(ISERROR(FIND("-",K88)),0,IF(VALUE(TRIM(LEFT(K88,FIND("-",K88)-1)))&gt;VALUE(TRIM(RIGHT(K88,LEN(K88)-FIND("-",K88)))),0,1)))</f>
      </c>
      <c r="M88" s="115">
        <f>IF(L88="","",IF(VALUE(LEFT(L88))&gt;VALUE(RIGHT(L88)),VALUE(LEFT(M86))+1&amp;"-"&amp;RIGHT(M86),LEFT(M86)&amp;"-"&amp;VALUE(RIGHT(M86))+1))</f>
      </c>
      <c r="N88" s="63"/>
    </row>
    <row r="89" spans="1:14" ht="18.75" customHeight="1">
      <c r="A89" s="63"/>
      <c r="B89" s="116" t="s">
        <v>436</v>
      </c>
      <c r="C89" s="60" t="s">
        <v>372</v>
      </c>
      <c r="D89" s="114" t="str">
        <f t="shared" si="10"/>
        <v> </v>
      </c>
      <c r="E89" s="61"/>
      <c r="F89" s="116" t="s">
        <v>434</v>
      </c>
      <c r="G89" s="60" t="s">
        <v>372</v>
      </c>
      <c r="H89" s="114" t="str">
        <f t="shared" si="11"/>
        <v> </v>
      </c>
      <c r="I89" s="62"/>
      <c r="J89" s="62"/>
      <c r="K89" s="62"/>
      <c r="L89" s="115">
        <f>IF(OR(I89="",J89=""),"",IF(VALUE(TRIM(LEFT(I89,FIND("-",I89)-1)))&gt;VALUE(TRIM(RIGHT(I89,LEN(I89)-FIND("-",I89)))),1,0)+IF(VALUE(TRIM(LEFT(J89,FIND("-",J89)-1)))&gt;VALUE(TRIM(RIGHT(J89,LEN(J89)-FIND("-",J89)))),1,0)+IF(ISERROR(FIND("-",K89)),0,IF(VALUE(TRIM(LEFT(K89,FIND("-",K89)-1)))&gt;VALUE(TRIM(RIGHT(K89,LEN(K89)-FIND("-",K89)))),1,0))&amp;"-"&amp;IF(VALUE(TRIM(LEFT(I89,FIND("-",I89)-1)))&gt;VALUE(TRIM(RIGHT(I89,LEN(I89)-FIND("-",I89)))),0,1)+IF(VALUE(TRIM(LEFT(J89,FIND("-",J89)-1)))&gt;VALUE(TRIM(RIGHT(J89,LEN(J89)-FIND("-",J89)))),0,1)+IF(ISERROR(FIND("-",K89)),0,IF(VALUE(TRIM(LEFT(K89,FIND("-",K89)-1)))&gt;VALUE(TRIM(RIGHT(K89,LEN(K89)-FIND("-",K89)))),0,1)))</f>
      </c>
      <c r="M89" s="115">
        <f>IF(L89="","",IF(VALUE(LEFT(L89))&gt;VALUE(RIGHT(L89)),VALUE(LEFT(M88))+1&amp;"-"&amp;RIGHT(M88),LEFT(M88)&amp;"-"&amp;VALUE(RIGHT(M88))+1))</f>
      </c>
      <c r="N89" s="63"/>
    </row>
    <row r="90" spans="1:14" ht="12.75">
      <c r="A90" s="63"/>
      <c r="B90" s="89"/>
      <c r="C90" s="90"/>
      <c r="D90" s="90"/>
      <c r="E90" s="91"/>
      <c r="F90" s="89"/>
      <c r="G90" s="90"/>
      <c r="H90" s="90"/>
      <c r="I90" s="71"/>
      <c r="J90" s="71"/>
      <c r="K90" s="71"/>
      <c r="L90" s="71"/>
      <c r="M90" s="71"/>
      <c r="N90" s="63"/>
    </row>
    <row r="91" spans="9:13" ht="12.75">
      <c r="I91" s="71"/>
      <c r="J91" s="71"/>
      <c r="K91" s="71"/>
      <c r="L91" s="71"/>
      <c r="M91" s="71"/>
    </row>
    <row r="92" spans="4:13" ht="12.75">
      <c r="D92" s="72" t="s">
        <v>439</v>
      </c>
      <c r="E92" s="73"/>
      <c r="H92" s="113">
        <f>IF(M89="","",IF(VALUE(LEFT(M89))&gt;VALUE(RIGHT(M89)),D83,H83))</f>
      </c>
      <c r="I92" s="71"/>
      <c r="J92" s="71"/>
      <c r="K92" s="71"/>
      <c r="L92" s="71"/>
      <c r="M92" s="71"/>
    </row>
    <row r="93" spans="8:13" ht="12.75">
      <c r="H93" s="71"/>
      <c r="I93" s="71"/>
      <c r="J93" s="71"/>
      <c r="K93" s="71"/>
      <c r="L93" s="71"/>
      <c r="M93" s="71"/>
    </row>
    <row r="94" spans="4:13" ht="12.75">
      <c r="D94" s="72" t="s">
        <v>442</v>
      </c>
      <c r="E94" s="73"/>
      <c r="H94" s="113">
        <f>M89</f>
      </c>
      <c r="I94" s="71"/>
      <c r="J94" s="71"/>
      <c r="K94" s="71"/>
      <c r="L94" s="71"/>
      <c r="M94" s="71"/>
    </row>
    <row r="99" spans="4:8" ht="12.75">
      <c r="D99" s="46" t="s">
        <v>446</v>
      </c>
      <c r="H99" s="46" t="s">
        <v>446</v>
      </c>
    </row>
    <row r="101" spans="2:8" ht="18.75" customHeight="1">
      <c r="B101" s="59" t="s">
        <v>433</v>
      </c>
      <c r="C101" s="82"/>
      <c r="D101" s="60"/>
      <c r="E101" s="61"/>
      <c r="F101" s="59" t="s">
        <v>434</v>
      </c>
      <c r="G101" s="82"/>
      <c r="H101" s="60"/>
    </row>
    <row r="102" spans="2:8" ht="18.75" customHeight="1">
      <c r="B102" s="59" t="s">
        <v>436</v>
      </c>
      <c r="C102" s="82"/>
      <c r="D102" s="60"/>
      <c r="E102" s="61"/>
      <c r="F102" s="59" t="s">
        <v>437</v>
      </c>
      <c r="G102" s="82"/>
      <c r="H102" s="60"/>
    </row>
    <row r="103" spans="2:8" ht="18.75" customHeight="1">
      <c r="B103" s="141" t="s">
        <v>438</v>
      </c>
      <c r="C103" s="83"/>
      <c r="D103" s="60"/>
      <c r="E103" s="61"/>
      <c r="F103" s="141" t="s">
        <v>438</v>
      </c>
      <c r="G103" s="83"/>
      <c r="H103" s="60"/>
    </row>
    <row r="104" spans="2:13" ht="18.75" customHeight="1">
      <c r="B104" s="141"/>
      <c r="C104" s="83"/>
      <c r="D104" s="60"/>
      <c r="E104" s="61"/>
      <c r="F104" s="141"/>
      <c r="G104" s="83"/>
      <c r="H104" s="60"/>
      <c r="L104" s="67"/>
      <c r="M104" s="67"/>
    </row>
    <row r="105" spans="12:13" ht="12.75">
      <c r="L105" s="63"/>
      <c r="M105" s="63"/>
    </row>
    <row r="106" spans="12:13" ht="12.75">
      <c r="L106" s="70"/>
      <c r="M106" s="70"/>
    </row>
    <row r="107" spans="2:13" ht="18.75" customHeight="1">
      <c r="B107" s="59" t="s">
        <v>433</v>
      </c>
      <c r="C107" s="82"/>
      <c r="D107" s="60"/>
      <c r="E107" s="61"/>
      <c r="F107" s="59" t="s">
        <v>434</v>
      </c>
      <c r="G107" s="82"/>
      <c r="H107" s="60"/>
      <c r="L107" s="63"/>
      <c r="M107" s="63"/>
    </row>
    <row r="108" spans="2:13" ht="18.75" customHeight="1">
      <c r="B108" s="59" t="s">
        <v>436</v>
      </c>
      <c r="C108" s="82"/>
      <c r="D108" s="60"/>
      <c r="E108" s="61"/>
      <c r="F108" s="59" t="s">
        <v>437</v>
      </c>
      <c r="G108" s="82"/>
      <c r="H108" s="60"/>
      <c r="L108" s="74"/>
      <c r="M108" s="74"/>
    </row>
    <row r="109" spans="2:8" ht="18.75" customHeight="1">
      <c r="B109" s="141" t="s">
        <v>438</v>
      </c>
      <c r="C109" s="83"/>
      <c r="D109" s="60"/>
      <c r="E109" s="61"/>
      <c r="F109" s="141" t="s">
        <v>438</v>
      </c>
      <c r="G109" s="83"/>
      <c r="H109" s="60"/>
    </row>
    <row r="110" spans="2:13" ht="18.75" customHeight="1">
      <c r="B110" s="141"/>
      <c r="C110" s="83"/>
      <c r="D110" s="60"/>
      <c r="E110" s="61"/>
      <c r="F110" s="141"/>
      <c r="G110" s="83"/>
      <c r="H110" s="60"/>
      <c r="L110" s="1"/>
      <c r="M110" s="1"/>
    </row>
    <row r="112" spans="2:8" ht="18.75" customHeight="1">
      <c r="B112" s="59" t="s">
        <v>433</v>
      </c>
      <c r="C112" s="82"/>
      <c r="D112" s="60"/>
      <c r="E112" s="61"/>
      <c r="F112" s="59" t="s">
        <v>434</v>
      </c>
      <c r="G112" s="82"/>
      <c r="H112" s="60"/>
    </row>
    <row r="113" spans="2:8" ht="18.75" customHeight="1">
      <c r="B113" s="59" t="s">
        <v>436</v>
      </c>
      <c r="C113" s="82"/>
      <c r="D113" s="60"/>
      <c r="E113" s="61"/>
      <c r="F113" s="59" t="s">
        <v>437</v>
      </c>
      <c r="G113" s="82"/>
      <c r="H113" s="60"/>
    </row>
    <row r="114" spans="2:8" ht="18.75" customHeight="1">
      <c r="B114" s="141" t="s">
        <v>438</v>
      </c>
      <c r="C114" s="83"/>
      <c r="D114" s="60"/>
      <c r="E114" s="61"/>
      <c r="F114" s="141" t="s">
        <v>438</v>
      </c>
      <c r="G114" s="83"/>
      <c r="H114" s="60"/>
    </row>
    <row r="115" spans="2:8" ht="18.75" customHeight="1">
      <c r="B115" s="141"/>
      <c r="C115" s="83"/>
      <c r="D115" s="60"/>
      <c r="E115" s="61"/>
      <c r="F115" s="141"/>
      <c r="G115" s="83"/>
      <c r="H115" s="60"/>
    </row>
    <row r="117" spans="2:8" ht="18.75" customHeight="1">
      <c r="B117" s="59" t="s">
        <v>433</v>
      </c>
      <c r="C117" s="82"/>
      <c r="D117" s="60"/>
      <c r="E117" s="61"/>
      <c r="F117" s="59" t="s">
        <v>434</v>
      </c>
      <c r="G117" s="82"/>
      <c r="H117" s="60"/>
    </row>
    <row r="118" spans="2:8" ht="18.75" customHeight="1">
      <c r="B118" s="59" t="s">
        <v>436</v>
      </c>
      <c r="C118" s="82"/>
      <c r="D118" s="60"/>
      <c r="E118" s="61"/>
      <c r="F118" s="59" t="s">
        <v>437</v>
      </c>
      <c r="G118" s="82"/>
      <c r="H118" s="60"/>
    </row>
    <row r="119" spans="2:8" ht="18.75" customHeight="1">
      <c r="B119" s="141" t="s">
        <v>438</v>
      </c>
      <c r="C119" s="83"/>
      <c r="D119" s="60"/>
      <c r="E119" s="61"/>
      <c r="F119" s="141" t="s">
        <v>438</v>
      </c>
      <c r="G119" s="83"/>
      <c r="H119" s="60"/>
    </row>
    <row r="120" spans="2:8" ht="18.75" customHeight="1">
      <c r="B120" s="141"/>
      <c r="C120" s="83"/>
      <c r="D120" s="60"/>
      <c r="E120" s="61"/>
      <c r="F120" s="141"/>
      <c r="G120" s="83"/>
      <c r="H120" s="60"/>
    </row>
    <row r="123" spans="2:8" ht="18.75" customHeight="1">
      <c r="B123" s="59" t="s">
        <v>433</v>
      </c>
      <c r="C123" s="82"/>
      <c r="D123" s="60"/>
      <c r="E123" s="61"/>
      <c r="F123" s="59" t="s">
        <v>434</v>
      </c>
      <c r="G123" s="82"/>
      <c r="H123" s="60"/>
    </row>
    <row r="124" spans="2:8" ht="18.75" customHeight="1">
      <c r="B124" s="59" t="s">
        <v>436</v>
      </c>
      <c r="C124" s="82"/>
      <c r="D124" s="60"/>
      <c r="E124" s="61"/>
      <c r="F124" s="59" t="s">
        <v>437</v>
      </c>
      <c r="G124" s="82"/>
      <c r="H124" s="60"/>
    </row>
    <row r="125" spans="2:8" ht="18.75" customHeight="1">
      <c r="B125" s="141" t="s">
        <v>438</v>
      </c>
      <c r="C125" s="83"/>
      <c r="D125" s="60"/>
      <c r="E125" s="61"/>
      <c r="F125" s="141" t="s">
        <v>438</v>
      </c>
      <c r="G125" s="83"/>
      <c r="H125" s="60"/>
    </row>
    <row r="126" spans="2:8" ht="18.75" customHeight="1">
      <c r="B126" s="141"/>
      <c r="C126" s="83"/>
      <c r="D126" s="60"/>
      <c r="E126" s="61"/>
      <c r="F126" s="141"/>
      <c r="G126" s="83"/>
      <c r="H126" s="60"/>
    </row>
    <row r="128" spans="2:8" ht="18.75" customHeight="1">
      <c r="B128" s="59" t="s">
        <v>433</v>
      </c>
      <c r="C128" s="82"/>
      <c r="D128" s="60"/>
      <c r="E128" s="61"/>
      <c r="F128" s="59" t="s">
        <v>434</v>
      </c>
      <c r="G128" s="82"/>
      <c r="H128" s="60"/>
    </row>
    <row r="129" spans="2:8" ht="18.75" customHeight="1">
      <c r="B129" s="59" t="s">
        <v>436</v>
      </c>
      <c r="C129" s="82"/>
      <c r="D129" s="60"/>
      <c r="E129" s="61"/>
      <c r="F129" s="59" t="s">
        <v>437</v>
      </c>
      <c r="G129" s="82"/>
      <c r="H129" s="60"/>
    </row>
    <row r="130" spans="2:8" ht="18.75" customHeight="1">
      <c r="B130" s="141" t="s">
        <v>438</v>
      </c>
      <c r="C130" s="83"/>
      <c r="D130" s="60"/>
      <c r="E130" s="61"/>
      <c r="F130" s="141" t="s">
        <v>438</v>
      </c>
      <c r="G130" s="83"/>
      <c r="H130" s="60"/>
    </row>
    <row r="131" spans="2:8" ht="18.75" customHeight="1">
      <c r="B131" s="141"/>
      <c r="C131" s="83"/>
      <c r="D131" s="60"/>
      <c r="E131" s="61"/>
      <c r="F131" s="141"/>
      <c r="G131" s="83"/>
      <c r="H131" s="60"/>
    </row>
    <row r="135" spans="4:8" ht="12.75">
      <c r="D135" s="46" t="s">
        <v>446</v>
      </c>
      <c r="H135" s="46" t="s">
        <v>446</v>
      </c>
    </row>
    <row r="137" spans="2:8" ht="18.75" customHeight="1">
      <c r="B137" s="59" t="s">
        <v>433</v>
      </c>
      <c r="C137" s="82"/>
      <c r="D137" s="60"/>
      <c r="E137" s="61"/>
      <c r="F137" s="59" t="s">
        <v>434</v>
      </c>
      <c r="G137" s="82"/>
      <c r="H137" s="60"/>
    </row>
    <row r="138" spans="2:8" ht="18.75" customHeight="1">
      <c r="B138" s="59" t="s">
        <v>436</v>
      </c>
      <c r="C138" s="82"/>
      <c r="D138" s="60"/>
      <c r="E138" s="61"/>
      <c r="F138" s="59" t="s">
        <v>437</v>
      </c>
      <c r="G138" s="82"/>
      <c r="H138" s="60"/>
    </row>
    <row r="139" spans="2:8" ht="18.75" customHeight="1">
      <c r="B139" s="141" t="s">
        <v>438</v>
      </c>
      <c r="C139" s="83"/>
      <c r="D139" s="60"/>
      <c r="E139" s="61"/>
      <c r="F139" s="141" t="s">
        <v>438</v>
      </c>
      <c r="G139" s="83"/>
      <c r="H139" s="60"/>
    </row>
    <row r="140" spans="2:13" ht="18.75" customHeight="1">
      <c r="B140" s="141"/>
      <c r="C140" s="83"/>
      <c r="D140" s="60"/>
      <c r="E140" s="61"/>
      <c r="F140" s="141"/>
      <c r="G140" s="83"/>
      <c r="H140" s="60"/>
      <c r="L140" s="67"/>
      <c r="M140" s="67"/>
    </row>
    <row r="141" spans="12:13" ht="12.75">
      <c r="L141" s="63"/>
      <c r="M141" s="63"/>
    </row>
    <row r="142" spans="12:13" ht="12.75">
      <c r="L142" s="70"/>
      <c r="M142" s="70"/>
    </row>
    <row r="143" spans="2:13" ht="18.75" customHeight="1">
      <c r="B143" s="59" t="s">
        <v>433</v>
      </c>
      <c r="C143" s="82"/>
      <c r="D143" s="60"/>
      <c r="E143" s="61"/>
      <c r="F143" s="59" t="s">
        <v>434</v>
      </c>
      <c r="G143" s="82"/>
      <c r="H143" s="60"/>
      <c r="L143" s="63"/>
      <c r="M143" s="63"/>
    </row>
    <row r="144" spans="2:13" ht="18.75" customHeight="1">
      <c r="B144" s="59" t="s">
        <v>436</v>
      </c>
      <c r="C144" s="82"/>
      <c r="D144" s="60"/>
      <c r="E144" s="61"/>
      <c r="F144" s="59" t="s">
        <v>437</v>
      </c>
      <c r="G144" s="82"/>
      <c r="H144" s="60"/>
      <c r="L144" s="74"/>
      <c r="M144" s="74"/>
    </row>
    <row r="145" spans="2:8" ht="18.75" customHeight="1">
      <c r="B145" s="141" t="s">
        <v>438</v>
      </c>
      <c r="C145" s="83"/>
      <c r="D145" s="60"/>
      <c r="E145" s="61"/>
      <c r="F145" s="141" t="s">
        <v>438</v>
      </c>
      <c r="G145" s="83"/>
      <c r="H145" s="60"/>
    </row>
    <row r="146" spans="2:13" ht="18.75" customHeight="1">
      <c r="B146" s="141"/>
      <c r="C146" s="83"/>
      <c r="D146" s="60"/>
      <c r="E146" s="61"/>
      <c r="F146" s="141"/>
      <c r="G146" s="83"/>
      <c r="H146" s="60"/>
      <c r="L146" s="1"/>
      <c r="M146" s="1"/>
    </row>
    <row r="148" spans="2:8" ht="18.75" customHeight="1">
      <c r="B148" s="59" t="s">
        <v>433</v>
      </c>
      <c r="C148" s="82"/>
      <c r="D148" s="60"/>
      <c r="E148" s="61"/>
      <c r="F148" s="59" t="s">
        <v>434</v>
      </c>
      <c r="G148" s="82"/>
      <c r="H148" s="60"/>
    </row>
    <row r="149" spans="2:8" ht="18.75" customHeight="1">
      <c r="B149" s="59" t="s">
        <v>436</v>
      </c>
      <c r="C149" s="82"/>
      <c r="D149" s="60"/>
      <c r="E149" s="61"/>
      <c r="F149" s="59" t="s">
        <v>437</v>
      </c>
      <c r="G149" s="82"/>
      <c r="H149" s="60"/>
    </row>
    <row r="150" spans="2:8" ht="18.75" customHeight="1">
      <c r="B150" s="141" t="s">
        <v>438</v>
      </c>
      <c r="C150" s="83"/>
      <c r="D150" s="60"/>
      <c r="E150" s="61"/>
      <c r="F150" s="141" t="s">
        <v>438</v>
      </c>
      <c r="G150" s="83"/>
      <c r="H150" s="60"/>
    </row>
    <row r="151" spans="2:8" ht="18.75" customHeight="1">
      <c r="B151" s="141"/>
      <c r="C151" s="83"/>
      <c r="D151" s="60"/>
      <c r="E151" s="61"/>
      <c r="F151" s="141"/>
      <c r="G151" s="83"/>
      <c r="H151" s="60"/>
    </row>
    <row r="153" spans="2:8" ht="18.75" customHeight="1">
      <c r="B153" s="59" t="s">
        <v>433</v>
      </c>
      <c r="C153" s="82"/>
      <c r="D153" s="60"/>
      <c r="E153" s="61"/>
      <c r="F153" s="59" t="s">
        <v>434</v>
      </c>
      <c r="G153" s="82"/>
      <c r="H153" s="60"/>
    </row>
    <row r="154" spans="2:8" ht="18.75" customHeight="1">
      <c r="B154" s="59" t="s">
        <v>436</v>
      </c>
      <c r="C154" s="82"/>
      <c r="D154" s="60"/>
      <c r="E154" s="61"/>
      <c r="F154" s="59" t="s">
        <v>437</v>
      </c>
      <c r="G154" s="82"/>
      <c r="H154" s="60"/>
    </row>
    <row r="155" spans="2:8" ht="18.75" customHeight="1">
      <c r="B155" s="141" t="s">
        <v>438</v>
      </c>
      <c r="C155" s="83"/>
      <c r="D155" s="60"/>
      <c r="E155" s="61"/>
      <c r="F155" s="141" t="s">
        <v>438</v>
      </c>
      <c r="G155" s="83"/>
      <c r="H155" s="60"/>
    </row>
    <row r="156" spans="2:8" ht="18.75" customHeight="1">
      <c r="B156" s="141"/>
      <c r="C156" s="83"/>
      <c r="D156" s="60"/>
      <c r="E156" s="61"/>
      <c r="F156" s="141"/>
      <c r="G156" s="83"/>
      <c r="H156" s="60"/>
    </row>
    <row r="159" spans="2:8" ht="18.75" customHeight="1">
      <c r="B159" s="59" t="s">
        <v>433</v>
      </c>
      <c r="C159" s="82"/>
      <c r="D159" s="60"/>
      <c r="E159" s="61"/>
      <c r="F159" s="59" t="s">
        <v>434</v>
      </c>
      <c r="G159" s="82"/>
      <c r="H159" s="60"/>
    </row>
    <row r="160" spans="2:8" ht="18.75" customHeight="1">
      <c r="B160" s="59" t="s">
        <v>436</v>
      </c>
      <c r="C160" s="82"/>
      <c r="D160" s="60"/>
      <c r="E160" s="61"/>
      <c r="F160" s="59" t="s">
        <v>437</v>
      </c>
      <c r="G160" s="82"/>
      <c r="H160" s="60"/>
    </row>
    <row r="161" spans="2:8" ht="18.75" customHeight="1">
      <c r="B161" s="141" t="s">
        <v>438</v>
      </c>
      <c r="C161" s="83"/>
      <c r="D161" s="60"/>
      <c r="E161" s="61"/>
      <c r="F161" s="141" t="s">
        <v>438</v>
      </c>
      <c r="G161" s="83"/>
      <c r="H161" s="60"/>
    </row>
    <row r="162" spans="2:8" ht="18.75" customHeight="1">
      <c r="B162" s="141"/>
      <c r="C162" s="83"/>
      <c r="D162" s="60"/>
      <c r="E162" s="61"/>
      <c r="F162" s="141"/>
      <c r="G162" s="83"/>
      <c r="H162" s="60"/>
    </row>
    <row r="164" spans="2:8" ht="18.75" customHeight="1">
      <c r="B164" s="59" t="s">
        <v>433</v>
      </c>
      <c r="C164" s="82"/>
      <c r="D164" s="60"/>
      <c r="E164" s="61"/>
      <c r="F164" s="59" t="s">
        <v>434</v>
      </c>
      <c r="G164" s="82"/>
      <c r="H164" s="60"/>
    </row>
    <row r="165" spans="2:8" ht="18.75" customHeight="1">
      <c r="B165" s="59" t="s">
        <v>436</v>
      </c>
      <c r="C165" s="82"/>
      <c r="D165" s="60"/>
      <c r="E165" s="61"/>
      <c r="F165" s="59" t="s">
        <v>437</v>
      </c>
      <c r="G165" s="82"/>
      <c r="H165" s="60"/>
    </row>
    <row r="166" spans="2:8" ht="18.75" customHeight="1">
      <c r="B166" s="141" t="s">
        <v>438</v>
      </c>
      <c r="C166" s="83"/>
      <c r="D166" s="60"/>
      <c r="E166" s="61"/>
      <c r="F166" s="141" t="s">
        <v>438</v>
      </c>
      <c r="G166" s="83"/>
      <c r="H166" s="60"/>
    </row>
    <row r="167" spans="2:8" ht="18.75" customHeight="1">
      <c r="B167" s="141"/>
      <c r="C167" s="83"/>
      <c r="D167" s="60"/>
      <c r="E167" s="61"/>
      <c r="F167" s="141"/>
      <c r="G167" s="83"/>
      <c r="H167" s="60"/>
    </row>
    <row r="173" spans="5:13" ht="12.75">
      <c r="E173" s="46" t="s">
        <v>487</v>
      </c>
      <c r="F173" s="46" t="s">
        <v>488</v>
      </c>
      <c r="G173" s="46" t="s">
        <v>480</v>
      </c>
      <c r="H173" s="46" t="s">
        <v>481</v>
      </c>
      <c r="I173" s="46" t="s">
        <v>482</v>
      </c>
      <c r="J173" s="46" t="s">
        <v>483</v>
      </c>
      <c r="K173" s="46" t="s">
        <v>484</v>
      </c>
      <c r="L173" s="46" t="s">
        <v>485</v>
      </c>
      <c r="M173" s="46" t="s">
        <v>486</v>
      </c>
    </row>
    <row r="174" spans="4:12" ht="12.75">
      <c r="D174" s="46" t="str">
        <f>D19</f>
        <v>CTT AMICS TERRASSA "A"</v>
      </c>
      <c r="E174" s="46" t="str">
        <f ca="1">LEFT(RIGHT(CELL("filename",D174),3))</f>
        <v>A</v>
      </c>
      <c r="F174" s="46">
        <f ca="1">VALUE(MID(RIGHT(CELL("filename",E174),3),2,1))</f>
        <v>2</v>
      </c>
      <c r="G174" s="47">
        <v>3</v>
      </c>
      <c r="H174" s="46">
        <f>COUNTIF(H$13:H$92,D174)</f>
        <v>0</v>
      </c>
      <c r="I174" s="46">
        <f>G174-H174</f>
        <v>3</v>
      </c>
      <c r="J174" s="46" t="e">
        <f>VALUE(LEFT(M25))+VALUE(LEFT(M59))+VALUE(LEFT(M89))</f>
        <v>#VALUE!</v>
      </c>
      <c r="K174" s="46" t="e">
        <f>15-J174</f>
        <v>#VALUE!</v>
      </c>
      <c r="L174" s="46">
        <f>IF(M174="",RANK(H174,H$174:$H177),M174)</f>
        <v>1</v>
      </c>
    </row>
    <row r="175" spans="4:12" ht="12.75">
      <c r="D175" s="46" t="str">
        <f>D4</f>
        <v>CTT VILANOVA</v>
      </c>
      <c r="E175" s="46" t="str">
        <f ca="1">LEFT(RIGHT(CELL("filename",D175),3))</f>
        <v>A</v>
      </c>
      <c r="F175" s="46">
        <f ca="1">VALUE(MID(RIGHT(CELL("filename",E175),3),2,1))</f>
        <v>2</v>
      </c>
      <c r="G175" s="47">
        <v>3</v>
      </c>
      <c r="H175" s="46">
        <f>COUNTIF(H$13:H$92,D175)-1</f>
        <v>0</v>
      </c>
      <c r="I175" s="46">
        <f>G175-H175</f>
        <v>3</v>
      </c>
      <c r="J175" s="46" t="e">
        <f>VALUE(LEFT(M10))+VALUE(LEFT(M40))+VALUE(RIGHT(M89))</f>
        <v>#VALUE!</v>
      </c>
      <c r="K175" s="46" t="e">
        <f>15-J175</f>
        <v>#VALUE!</v>
      </c>
      <c r="L175" s="46">
        <f>IF(M175="",RANK(H175,H$174:$H178),M175)</f>
        <v>1</v>
      </c>
    </row>
    <row r="176" spans="4:12" ht="12.75">
      <c r="D176" s="46" t="str">
        <f>H4</f>
        <v>UE SANT CUGAT “A”</v>
      </c>
      <c r="E176" s="46" t="str">
        <f ca="1">LEFT(RIGHT(CELL("filename",D176),3))</f>
        <v>A</v>
      </c>
      <c r="F176" s="46">
        <f ca="1">VALUE(MID(RIGHT(CELL("filename",E176),3),2,1))</f>
        <v>2</v>
      </c>
      <c r="G176" s="47">
        <v>3</v>
      </c>
      <c r="H176" s="46">
        <f>COUNTIF(H$13:H$92,D176)-1</f>
        <v>0</v>
      </c>
      <c r="I176" s="46">
        <f>G176-H176</f>
        <v>3</v>
      </c>
      <c r="J176" s="46" t="e">
        <f>VALUE(RIGHT(M10))+VALUE(RIGHT(M59))+VALUE(LEFT(M74))</f>
        <v>#VALUE!</v>
      </c>
      <c r="K176" s="46" t="e">
        <f>15-J176</f>
        <v>#VALUE!</v>
      </c>
      <c r="L176" s="46">
        <f>IF(M176="",RANK(H176,H$174:$H179),M176)</f>
        <v>1</v>
      </c>
    </row>
    <row r="177" spans="4:12" ht="12.75">
      <c r="D177" s="46" t="str">
        <f>H19</f>
        <v>CETT ESPARREGUERA "B"</v>
      </c>
      <c r="E177" s="46" t="str">
        <f ca="1">LEFT(RIGHT(CELL("filename",D177),3))</f>
        <v>A</v>
      </c>
      <c r="F177" s="46">
        <f ca="1">VALUE(MID(RIGHT(CELL("filename",E177),3),2,1))</f>
        <v>2</v>
      </c>
      <c r="G177" s="47">
        <v>3</v>
      </c>
      <c r="H177" s="46">
        <f>COUNTIF(H$13:H$92,D177)-3</f>
        <v>0</v>
      </c>
      <c r="I177" s="46">
        <f>G177-H177</f>
        <v>3</v>
      </c>
      <c r="J177" s="46" t="e">
        <f>VALUE(RIGHT(M25))+VALUE(RIGHT(M40))+VALUE(RIGHT(M74))</f>
        <v>#VALUE!</v>
      </c>
      <c r="K177" s="46" t="e">
        <f>15-J177</f>
        <v>#VALUE!</v>
      </c>
      <c r="L177" s="46">
        <f>IF(M177="",RANK(H177,H$174:$H180),M177)</f>
        <v>1</v>
      </c>
    </row>
  </sheetData>
  <sheetProtection/>
  <mergeCells count="36">
    <mergeCell ref="B155:B156"/>
    <mergeCell ref="F155:F156"/>
    <mergeCell ref="B161:B162"/>
    <mergeCell ref="F161:F162"/>
    <mergeCell ref="B166:B167"/>
    <mergeCell ref="F166:F167"/>
    <mergeCell ref="B139:B140"/>
    <mergeCell ref="F139:F140"/>
    <mergeCell ref="B145:B146"/>
    <mergeCell ref="F145:F146"/>
    <mergeCell ref="B150:B151"/>
    <mergeCell ref="F150:F151"/>
    <mergeCell ref="B119:B120"/>
    <mergeCell ref="F119:F120"/>
    <mergeCell ref="B125:B126"/>
    <mergeCell ref="F125:F126"/>
    <mergeCell ref="B130:B131"/>
    <mergeCell ref="F130:F131"/>
    <mergeCell ref="B103:B104"/>
    <mergeCell ref="F103:F104"/>
    <mergeCell ref="B109:B110"/>
    <mergeCell ref="F109:F110"/>
    <mergeCell ref="B114:B115"/>
    <mergeCell ref="F114:F115"/>
    <mergeCell ref="B56:B57"/>
    <mergeCell ref="F56:F57"/>
    <mergeCell ref="B71:B72"/>
    <mergeCell ref="F71:F72"/>
    <mergeCell ref="B86:B87"/>
    <mergeCell ref="F86:F87"/>
    <mergeCell ref="B7:B8"/>
    <mergeCell ref="F7:F8"/>
    <mergeCell ref="B22:B23"/>
    <mergeCell ref="F22:F23"/>
    <mergeCell ref="B37:B38"/>
    <mergeCell ref="F37:F38"/>
  </mergeCells>
  <printOptions/>
  <pageMargins left="0.1" right="0.03" top="0.17" bottom="0.06" header="0" footer="0"/>
  <pageSetup horizontalDpi="1200" verticalDpi="1200" orientation="landscape" paperSize="9" scale="77" r:id="rId3"/>
  <rowBreaks count="2" manualBreakCount="2">
    <brk id="97" max="14" man="1"/>
    <brk id="132" max="1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F177"/>
  <sheetViews>
    <sheetView showGridLines="0" view="pageBreakPreview" zoomScale="70" zoomScaleNormal="75" zoomScaleSheetLayoutView="70" zoomScalePageLayoutView="0" workbookViewId="0" topLeftCell="A1">
      <selection activeCell="P60" sqref="P60"/>
    </sheetView>
  </sheetViews>
  <sheetFormatPr defaultColWidth="11.421875" defaultRowHeight="12.75"/>
  <cols>
    <col min="1" max="1" width="12.7109375" style="1" customWidth="1"/>
    <col min="2" max="2" width="4.421875" style="46" bestFit="1" customWidth="1"/>
    <col min="3" max="3" width="6.00390625" style="46" bestFit="1" customWidth="1"/>
    <col min="4" max="4" width="34.7109375" style="46" bestFit="1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8.710937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7109375" style="1" customWidth="1"/>
    <col min="15" max="15" width="1.421875" style="1" bestFit="1" customWidth="1"/>
    <col min="16" max="16" width="5.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421875" style="126" bestFit="1" customWidth="1"/>
    <col min="21" max="21" width="30.7109375" style="1" bestFit="1" customWidth="1"/>
    <col min="22" max="22" width="6.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421875" style="1" customWidth="1"/>
  </cols>
  <sheetData>
    <row r="1" spans="4:20" ht="13.5">
      <c r="D1" s="46" t="s">
        <v>419</v>
      </c>
      <c r="H1" s="131" t="str">
        <f>sorteig!C13</f>
        <v>CASTELLAR (2 taules)</v>
      </c>
      <c r="I1" s="46" t="s">
        <v>420</v>
      </c>
      <c r="J1" s="48">
        <v>43526</v>
      </c>
      <c r="L1" s="84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26" t="s">
        <v>372</v>
      </c>
    </row>
    <row r="2" spans="1:10" ht="13.5">
      <c r="A2" s="51" t="s">
        <v>479</v>
      </c>
      <c r="B2" s="52"/>
      <c r="C2" s="52"/>
      <c r="D2" s="52"/>
      <c r="I2" s="46" t="s">
        <v>422</v>
      </c>
      <c r="J2" s="49" t="str">
        <f>Q5</f>
        <v>G-3</v>
      </c>
    </row>
    <row r="3" spans="4:8" ht="13.5">
      <c r="D3" s="46" t="s">
        <v>423</v>
      </c>
      <c r="H3" s="46" t="s">
        <v>424</v>
      </c>
    </row>
    <row r="4" spans="2:17" ht="13.5">
      <c r="B4" s="54">
        <v>2</v>
      </c>
      <c r="C4" s="55" t="s">
        <v>426</v>
      </c>
      <c r="D4" s="56" t="str">
        <f>VLOOKUP(B4,CLUB,2,0)</f>
        <v>CTT POBLENOU</v>
      </c>
      <c r="F4" s="54">
        <v>3</v>
      </c>
      <c r="G4" s="55" t="s">
        <v>426</v>
      </c>
      <c r="H4" s="56" t="str">
        <f>VLOOKUP(F4,CLUB,2,0)</f>
        <v>CTT BARCELONA "A"</v>
      </c>
      <c r="I4" s="55" t="s">
        <v>427</v>
      </c>
      <c r="J4" s="55" t="s">
        <v>428</v>
      </c>
      <c r="K4" s="55" t="s">
        <v>429</v>
      </c>
      <c r="L4" s="57" t="s">
        <v>430</v>
      </c>
      <c r="M4" s="57" t="s">
        <v>431</v>
      </c>
      <c r="P4" s="50" t="s">
        <v>432</v>
      </c>
      <c r="Q4" s="12" t="s">
        <v>421</v>
      </c>
    </row>
    <row r="5" spans="1:27" s="63" customFormat="1" ht="18.75" customHeight="1">
      <c r="A5" s="53" t="s">
        <v>425</v>
      </c>
      <c r="B5" s="116" t="s">
        <v>433</v>
      </c>
      <c r="C5" s="60" t="s">
        <v>372</v>
      </c>
      <c r="D5" s="114" t="str">
        <f aca="true" t="shared" si="0" ref="D5:D10">VLOOKUP(C5,jugA1,2,0)</f>
        <v> </v>
      </c>
      <c r="E5" s="61"/>
      <c r="F5" s="116" t="s">
        <v>434</v>
      </c>
      <c r="G5" s="60" t="s">
        <v>372</v>
      </c>
      <c r="H5" s="114" t="str">
        <f aca="true" t="shared" si="1" ref="H5:H10">VLOOKUP(G5,jugA1,2,0)</f>
        <v> </v>
      </c>
      <c r="I5" s="62"/>
      <c r="J5" s="62"/>
      <c r="K5" s="62"/>
      <c r="L5" s="115">
        <f>IF(OR(I5="",J5=""),"",IF(VALUE(TRIM(LEFT(I5,FIND("-",I5)-1)))&gt;VALUE(TRIM(RIGHT(I5,LEN(I5)-FIND("-",I5)))),1,0)+IF(VALUE(TRIM(LEFT(J5,FIND("-",J5)-1)))&gt;VALUE(TRIM(RIGHT(J5,LEN(J5)-FIND("-",J5)))),1,0)+IF(ISERROR(FIND("-",K5)),0,IF(VALUE(TRIM(LEFT(K5,FIND("-",K5)-1)))&gt;VALUE(TRIM(RIGHT(K5,LEN(K5)-FIND("-",K5)))),1,0))&amp;"-"&amp;IF(VALUE(TRIM(LEFT(I5,FIND("-",I5)-1)))&gt;VALUE(TRIM(RIGHT(I5,LEN(I5)-FIND("-",I5)))),0,1)+IF(VALUE(TRIM(LEFT(J5,FIND("-",J5)-1)))&gt;VALUE(TRIM(RIGHT(J5,LEN(J5)-FIND("-",J5)))),0,1)+IF(ISERROR(FIND("-",K5)),0,IF(VALUE(TRIM(LEFT(K5,FIND("-",K5)-1)))&gt;VALUE(TRIM(RIGHT(K5,LEN(K5)-FIND("-",K5)))),0,1)))</f>
      </c>
      <c r="M5" s="115">
        <f>IF(L5="","",IF(VALUE(LEFT(L5))&gt;VALUE(RIGHT(L5)),"1-0","0-1"))</f>
      </c>
      <c r="P5" s="64" t="s">
        <v>372</v>
      </c>
      <c r="Q5" s="65" t="s">
        <v>695</v>
      </c>
      <c r="R5" s="66"/>
      <c r="T5" s="86">
        <v>1</v>
      </c>
      <c r="U5" s="85" t="str">
        <f>sorteig!C15</f>
        <v>CTT SALLENT.RESET</v>
      </c>
      <c r="V5" s="85"/>
      <c r="W5" s="85"/>
      <c r="X5" s="85"/>
      <c r="Y5" s="85"/>
      <c r="Z5" s="67"/>
      <c r="AA5" s="67"/>
    </row>
    <row r="6" spans="1:23" s="63" customFormat="1" ht="18.75" customHeight="1">
      <c r="A6" s="58" t="s">
        <v>435</v>
      </c>
      <c r="B6" s="116" t="s">
        <v>436</v>
      </c>
      <c r="C6" s="60" t="s">
        <v>372</v>
      </c>
      <c r="D6" s="114" t="str">
        <f t="shared" si="0"/>
        <v> </v>
      </c>
      <c r="E6" s="61"/>
      <c r="F6" s="116" t="s">
        <v>437</v>
      </c>
      <c r="G6" s="60" t="s">
        <v>372</v>
      </c>
      <c r="H6" s="114" t="str">
        <f t="shared" si="1"/>
        <v> </v>
      </c>
      <c r="I6" s="62"/>
      <c r="J6" s="62"/>
      <c r="K6" s="62"/>
      <c r="L6" s="115">
        <f>IF(OR(I6="",J6=""),"",IF(VALUE(TRIM(LEFT(I6,FIND("-",I6)-1)))&gt;VALUE(TRIM(RIGHT(I6,LEN(I6)-FIND("-",I6)))),1,0)+IF(VALUE(TRIM(LEFT(J6,FIND("-",J6)-1)))&gt;VALUE(TRIM(RIGHT(J6,LEN(J6)-FIND("-",J6)))),1,0)+IF(ISERROR(FIND("-",K6)),0,IF(VALUE(TRIM(LEFT(K6,FIND("-",K6)-1)))&gt;VALUE(TRIM(RIGHT(K6,LEN(K6)-FIND("-",K6)))),1,0))&amp;"-"&amp;IF(VALUE(TRIM(LEFT(I6,FIND("-",I6)-1)))&gt;VALUE(TRIM(RIGHT(I6,LEN(I6)-FIND("-",I6)))),0,1)+IF(VALUE(TRIM(LEFT(J6,FIND("-",J6)-1)))&gt;VALUE(TRIM(RIGHT(J6,LEN(J6)-FIND("-",J6)))),0,1)+IF(ISERROR(FIND("-",K6)),0,IF(VALUE(TRIM(LEFT(K6,FIND("-",K6)-1)))&gt;VALUE(TRIM(RIGHT(K6,LEN(K6)-FIND("-",K6)))),0,1)))</f>
      </c>
      <c r="M6" s="115">
        <f>IF(L6="","",IF(VALUE(LEFT(L6))&gt;VALUE(RIGHT(L6)),VALUE(LEFT(M5))+1&amp;"-"&amp;RIGHT(M5),LEFT(M5)&amp;"-"&amp;VALUE(RIGHT(M5))+1))</f>
      </c>
      <c r="P6" s="68"/>
      <c r="Q6" s="69"/>
      <c r="R6" s="69"/>
      <c r="T6" s="86">
        <v>2</v>
      </c>
      <c r="U6" s="85" t="str">
        <f>sorteig!C16</f>
        <v>CTT POBLENOU</v>
      </c>
      <c r="V6" s="85"/>
      <c r="W6" s="85"/>
    </row>
    <row r="7" spans="2:27" s="63" customFormat="1" ht="18.75" customHeight="1">
      <c r="B7" s="142" t="s">
        <v>438</v>
      </c>
      <c r="C7" s="60" t="s">
        <v>372</v>
      </c>
      <c r="D7" s="114" t="str">
        <f t="shared" si="0"/>
        <v> </v>
      </c>
      <c r="E7" s="61"/>
      <c r="F7" s="142" t="s">
        <v>438</v>
      </c>
      <c r="G7" s="60" t="s">
        <v>372</v>
      </c>
      <c r="H7" s="114" t="str">
        <f t="shared" si="1"/>
        <v> </v>
      </c>
      <c r="I7" s="62"/>
      <c r="J7" s="62"/>
      <c r="K7" s="62"/>
      <c r="L7" s="115">
        <f>IF(OR(I7="",J7=""),"",IF(VALUE(TRIM(LEFT(I7,FIND("-",I7)-1)))&gt;VALUE(TRIM(RIGHT(I7,LEN(I7)-FIND("-",I7)))),1,0)+IF(VALUE(TRIM(LEFT(J7,FIND("-",J7)-1)))&gt;VALUE(TRIM(RIGHT(J7,LEN(J7)-FIND("-",J7)))),1,0)+IF(ISERROR(FIND("-",K7)),0,IF(VALUE(TRIM(LEFT(K7,FIND("-",K7)-1)))&gt;VALUE(TRIM(RIGHT(K7,LEN(K7)-FIND("-",K7)))),1,0))&amp;"-"&amp;IF(VALUE(TRIM(LEFT(I7,FIND("-",I7)-1)))&gt;VALUE(TRIM(RIGHT(I7,LEN(I7)-FIND("-",I7)))),0,1)+IF(VALUE(TRIM(LEFT(J7,FIND("-",J7)-1)))&gt;VALUE(TRIM(RIGHT(J7,LEN(J7)-FIND("-",J7)))),0,1)+IF(ISERROR(FIND("-",K7)),0,IF(VALUE(TRIM(LEFT(K7,FIND("-",K7)-1)))&gt;VALUE(TRIM(RIGHT(K7,LEN(K7)-FIND("-",K7)))),0,1)))</f>
      </c>
      <c r="M7" s="115">
        <f>IF(L7="","",IF(VALUE(LEFT(L7))&gt;VALUE(RIGHT(L7)),VALUE(LEFT(M6))+1&amp;"-"&amp;RIGHT(M6),LEFT(M6)&amp;"-"&amp;VALUE(RIGHT(M6))+1))</f>
      </c>
      <c r="P7" s="68"/>
      <c r="Q7" s="69"/>
      <c r="R7" s="69"/>
      <c r="T7" s="86">
        <v>3</v>
      </c>
      <c r="U7" s="85" t="str">
        <f>sorteig!C17</f>
        <v>CTT BARCELONA "A"</v>
      </c>
      <c r="V7" s="85"/>
      <c r="W7" s="85"/>
      <c r="Z7" s="70"/>
      <c r="AA7" s="70"/>
    </row>
    <row r="8" spans="2:23" s="63" customFormat="1" ht="18.75" customHeight="1">
      <c r="B8" s="142"/>
      <c r="C8" s="60" t="s">
        <v>372</v>
      </c>
      <c r="D8" s="114" t="str">
        <f t="shared" si="0"/>
        <v> </v>
      </c>
      <c r="E8" s="61"/>
      <c r="F8" s="142"/>
      <c r="G8" s="60" t="s">
        <v>372</v>
      </c>
      <c r="H8" s="114" t="str">
        <f t="shared" si="1"/>
        <v> </v>
      </c>
      <c r="P8" s="68"/>
      <c r="Q8" s="69"/>
      <c r="R8" s="69"/>
      <c r="T8" s="86">
        <v>4</v>
      </c>
      <c r="U8" s="85" t="str">
        <f>sorteig!C18</f>
        <v>CTT AMICS TERRASSA "B"</v>
      </c>
      <c r="V8" s="85"/>
      <c r="W8" s="85"/>
    </row>
    <row r="9" spans="2:23" s="63" customFormat="1" ht="18.75" customHeight="1">
      <c r="B9" s="116" t="s">
        <v>433</v>
      </c>
      <c r="C9" s="60" t="s">
        <v>372</v>
      </c>
      <c r="D9" s="114" t="str">
        <f t="shared" si="0"/>
        <v> </v>
      </c>
      <c r="E9" s="61"/>
      <c r="F9" s="116" t="s">
        <v>437</v>
      </c>
      <c r="G9" s="60" t="s">
        <v>372</v>
      </c>
      <c r="H9" s="114" t="str">
        <f t="shared" si="1"/>
        <v> </v>
      </c>
      <c r="I9" s="62"/>
      <c r="J9" s="62"/>
      <c r="K9" s="62"/>
      <c r="L9" s="115">
        <f>IF(OR(I9="",J9=""),"",IF(VALUE(TRIM(LEFT(I9,FIND("-",I9)-1)))&gt;VALUE(TRIM(RIGHT(I9,LEN(I9)-FIND("-",I9)))),1,0)+IF(VALUE(TRIM(LEFT(J9,FIND("-",J9)-1)))&gt;VALUE(TRIM(RIGHT(J9,LEN(J9)-FIND("-",J9)))),1,0)+IF(ISERROR(FIND("-",K9)),0,IF(VALUE(TRIM(LEFT(K9,FIND("-",K9)-1)))&gt;VALUE(TRIM(RIGHT(K9,LEN(K9)-FIND("-",K9)))),1,0))&amp;"-"&amp;IF(VALUE(TRIM(LEFT(I9,FIND("-",I9)-1)))&gt;VALUE(TRIM(RIGHT(I9,LEN(I9)-FIND("-",I9)))),0,1)+IF(VALUE(TRIM(LEFT(J9,FIND("-",J9)-1)))&gt;VALUE(TRIM(RIGHT(J9,LEN(J9)-FIND("-",J9)))),0,1)+IF(ISERROR(FIND("-",K9)),0,IF(VALUE(TRIM(LEFT(K9,FIND("-",K9)-1)))&gt;VALUE(TRIM(RIGHT(K9,LEN(K9)-FIND("-",K9)))),0,1)))</f>
      </c>
      <c r="M9" s="115">
        <f>IF(L9="","",IF(VALUE(LEFT(L9))&gt;VALUE(RIGHT(L9)),VALUE(LEFT(M7))+1&amp;"-"&amp;RIGHT(M7),LEFT(M7)&amp;"-"&amp;VALUE(RIGHT(M7))+1))</f>
      </c>
      <c r="P9" s="68"/>
      <c r="Q9" s="69"/>
      <c r="R9" s="69"/>
      <c r="T9" s="127"/>
      <c r="U9" s="85"/>
      <c r="V9" s="85"/>
      <c r="W9" s="85"/>
    </row>
    <row r="10" spans="2:23" s="63" customFormat="1" ht="18.75" customHeight="1">
      <c r="B10" s="116" t="s">
        <v>436</v>
      </c>
      <c r="C10" s="60" t="s">
        <v>372</v>
      </c>
      <c r="D10" s="114" t="str">
        <f t="shared" si="0"/>
        <v> </v>
      </c>
      <c r="E10" s="61"/>
      <c r="F10" s="116" t="s">
        <v>434</v>
      </c>
      <c r="G10" s="60" t="s">
        <v>372</v>
      </c>
      <c r="H10" s="114" t="str">
        <f t="shared" si="1"/>
        <v> </v>
      </c>
      <c r="I10" s="62"/>
      <c r="J10" s="62"/>
      <c r="K10" s="62"/>
      <c r="L10" s="115">
        <f>IF(OR(I10="",J10=""),"",IF(VALUE(TRIM(LEFT(I10,FIND("-",I10)-1)))&gt;VALUE(TRIM(RIGHT(I10,LEN(I10)-FIND("-",I10)))),1,0)+IF(VALUE(TRIM(LEFT(J10,FIND("-",J10)-1)))&gt;VALUE(TRIM(RIGHT(J10,LEN(J10)-FIND("-",J10)))),1,0)+IF(ISERROR(FIND("-",K10)),0,IF(VALUE(TRIM(LEFT(K10,FIND("-",K10)-1)))&gt;VALUE(TRIM(RIGHT(K10,LEN(K10)-FIND("-",K10)))),1,0))&amp;"-"&amp;IF(VALUE(TRIM(LEFT(I10,FIND("-",I10)-1)))&gt;VALUE(TRIM(RIGHT(I10,LEN(I10)-FIND("-",I10)))),0,1)+IF(VALUE(TRIM(LEFT(J10,FIND("-",J10)-1)))&gt;VALUE(TRIM(RIGHT(J10,LEN(J10)-FIND("-",J10)))),0,1)+IF(ISERROR(FIND("-",K10)),0,IF(VALUE(TRIM(LEFT(K10,FIND("-",K10)-1)))&gt;VALUE(TRIM(RIGHT(K10,LEN(K10)-FIND("-",K10)))),0,1)))</f>
      </c>
      <c r="M10" s="115">
        <f>IF(L10="","",IF(VALUE(LEFT(L10))&gt;VALUE(RIGHT(L10)),VALUE(LEFT(M9))+1&amp;"-"&amp;RIGHT(M9),LEFT(M9)&amp;"-"&amp;VALUE(RIGHT(M9))+1))</f>
      </c>
      <c r="P10" s="68"/>
      <c r="Q10" s="69"/>
      <c r="R10" s="69"/>
      <c r="T10" s="127"/>
      <c r="U10" s="85"/>
      <c r="V10" s="85"/>
      <c r="W10" s="85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T11" s="127"/>
      <c r="U11" s="85"/>
      <c r="V11" s="85"/>
      <c r="W11" s="85"/>
    </row>
    <row r="12" spans="9:23" ht="12.75">
      <c r="I12" s="71"/>
      <c r="J12" s="71"/>
      <c r="K12" s="71"/>
      <c r="L12" s="71"/>
      <c r="M12" s="71"/>
      <c r="S12" s="1" t="s">
        <v>372</v>
      </c>
      <c r="T12" s="128"/>
      <c r="U12" s="85"/>
      <c r="V12" s="85"/>
      <c r="W12" s="85"/>
    </row>
    <row r="13" spans="4:27" ht="12.75">
      <c r="D13" s="72" t="s">
        <v>439</v>
      </c>
      <c r="E13" s="73"/>
      <c r="H13" s="113">
        <f>IF(M10="","",IF(VALUE(LEFT(M10))&gt;VALUE(RIGHT(M10)),D4,H4))</f>
      </c>
      <c r="I13" s="71"/>
      <c r="J13" s="71"/>
      <c r="K13" s="71"/>
      <c r="L13" s="71"/>
      <c r="M13" s="71"/>
      <c r="T13" s="128"/>
      <c r="U13" s="85"/>
      <c r="V13" s="85"/>
      <c r="W13" s="85"/>
      <c r="Z13" s="74"/>
      <c r="AA13" s="74"/>
    </row>
    <row r="14" spans="8:23" ht="12.75">
      <c r="H14" s="71"/>
      <c r="I14" s="71"/>
      <c r="J14" s="71"/>
      <c r="K14" s="71"/>
      <c r="L14" s="71"/>
      <c r="M14" s="71"/>
      <c r="P14" s="50" t="s">
        <v>440</v>
      </c>
      <c r="Q14" s="12" t="s">
        <v>441</v>
      </c>
      <c r="T14" s="128"/>
      <c r="U14" s="85"/>
      <c r="V14" s="85"/>
      <c r="W14" s="85"/>
    </row>
    <row r="15" spans="4:23" ht="12.75">
      <c r="D15" s="72" t="s">
        <v>442</v>
      </c>
      <c r="E15" s="73"/>
      <c r="H15" s="113">
        <f>M10</f>
      </c>
      <c r="I15" s="71"/>
      <c r="J15" s="71"/>
      <c r="K15" s="71"/>
      <c r="L15" s="71"/>
      <c r="M15" s="71"/>
      <c r="T15" s="128"/>
      <c r="U15" s="85"/>
      <c r="V15" s="85"/>
      <c r="W15" s="85"/>
    </row>
    <row r="16" spans="9:23" ht="12.75">
      <c r="I16" s="71"/>
      <c r="J16" s="71"/>
      <c r="K16" s="71"/>
      <c r="L16" s="71"/>
      <c r="M16" s="71"/>
      <c r="P16" s="75" t="s">
        <v>372</v>
      </c>
      <c r="Q16" s="76" t="s">
        <v>372</v>
      </c>
      <c r="R16" s="76" t="s">
        <v>372</v>
      </c>
      <c r="S16" s="77" t="s">
        <v>372</v>
      </c>
      <c r="T16" s="128" t="s">
        <v>372</v>
      </c>
      <c r="U16" s="85"/>
      <c r="V16" s="85"/>
      <c r="W16" s="85"/>
    </row>
    <row r="17" spans="9:23" ht="12.75">
      <c r="I17" s="71"/>
      <c r="J17" s="71"/>
      <c r="K17" s="71"/>
      <c r="L17" s="71"/>
      <c r="M17" s="71"/>
      <c r="P17" s="78">
        <v>7873</v>
      </c>
      <c r="Q17" s="79" t="s">
        <v>508</v>
      </c>
      <c r="R17" s="69" t="s">
        <v>8</v>
      </c>
      <c r="S17" s="63" t="s">
        <v>493</v>
      </c>
      <c r="T17" s="85" t="s">
        <v>688</v>
      </c>
      <c r="U17" s="85"/>
      <c r="V17" s="85"/>
      <c r="W17" s="85"/>
    </row>
    <row r="18" spans="4:23" ht="12.75">
      <c r="D18" s="46" t="s">
        <v>423</v>
      </c>
      <c r="H18" s="46" t="s">
        <v>424</v>
      </c>
      <c r="P18" s="78">
        <v>10252</v>
      </c>
      <c r="Q18" s="79" t="s">
        <v>509</v>
      </c>
      <c r="R18" s="69" t="s">
        <v>30</v>
      </c>
      <c r="S18" s="63" t="s">
        <v>493</v>
      </c>
      <c r="T18" s="85" t="s">
        <v>688</v>
      </c>
      <c r="U18" s="85"/>
      <c r="V18" s="85"/>
      <c r="W18" s="85"/>
    </row>
    <row r="19" spans="2:23" ht="12.75">
      <c r="B19" s="54">
        <v>1</v>
      </c>
      <c r="C19" s="55" t="s">
        <v>426</v>
      </c>
      <c r="D19" s="56" t="str">
        <f>VLOOKUP(B19,CLUB,2,0)</f>
        <v>CTT SALLENT.RESET</v>
      </c>
      <c r="F19" s="54">
        <v>4</v>
      </c>
      <c r="G19" s="55" t="s">
        <v>426</v>
      </c>
      <c r="H19" s="56" t="str">
        <f>VLOOKUP(F19,CLUB,2,0)</f>
        <v>CTT AMICS TERRASSA "B"</v>
      </c>
      <c r="I19" s="55" t="s">
        <v>427</v>
      </c>
      <c r="J19" s="55" t="s">
        <v>428</v>
      </c>
      <c r="K19" s="55" t="s">
        <v>429</v>
      </c>
      <c r="L19" s="57" t="s">
        <v>430</v>
      </c>
      <c r="M19" s="57" t="s">
        <v>431</v>
      </c>
      <c r="P19" s="80">
        <v>11238</v>
      </c>
      <c r="Q19" s="19" t="s">
        <v>510</v>
      </c>
      <c r="R19" s="12" t="s">
        <v>23</v>
      </c>
      <c r="S19" s="1" t="s">
        <v>493</v>
      </c>
      <c r="T19" s="85" t="s">
        <v>688</v>
      </c>
      <c r="U19" s="85"/>
      <c r="V19" s="85"/>
      <c r="W19" s="85"/>
    </row>
    <row r="20" spans="1:23" s="63" customFormat="1" ht="18.75" customHeight="1">
      <c r="A20" s="53" t="s">
        <v>425</v>
      </c>
      <c r="B20" s="116" t="s">
        <v>433</v>
      </c>
      <c r="C20" s="60" t="s">
        <v>372</v>
      </c>
      <c r="D20" s="114" t="str">
        <f aca="true" t="shared" si="2" ref="D20:D25">VLOOKUP(C20,jugA1,2,0)</f>
        <v> </v>
      </c>
      <c r="E20" s="61"/>
      <c r="F20" s="116" t="s">
        <v>434</v>
      </c>
      <c r="G20" s="60" t="s">
        <v>372</v>
      </c>
      <c r="H20" s="114" t="str">
        <f aca="true" t="shared" si="3" ref="H20:H25">VLOOKUP(G20,jugA1,2,0)</f>
        <v> </v>
      </c>
      <c r="I20" s="62"/>
      <c r="J20" s="62"/>
      <c r="K20" s="62"/>
      <c r="L20" s="115">
        <f>IF(OR(I20="",J20=""),"",IF(VALUE(TRIM(LEFT(I20,FIND("-",I20)-1)))&gt;VALUE(TRIM(RIGHT(I20,LEN(I20)-FIND("-",I20)))),1,0)+IF(VALUE(TRIM(LEFT(J20,FIND("-",J20)-1)))&gt;VALUE(TRIM(RIGHT(J20,LEN(J20)-FIND("-",J20)))),1,0)+IF(ISERROR(FIND("-",K20)),0,IF(VALUE(TRIM(LEFT(K20,FIND("-",K20)-1)))&gt;VALUE(TRIM(RIGHT(K20,LEN(K20)-FIND("-",K20)))),1,0))&amp;"-"&amp;IF(VALUE(TRIM(LEFT(I20,FIND("-",I20)-1)))&gt;VALUE(TRIM(RIGHT(I20,LEN(I20)-FIND("-",I20)))),0,1)+IF(VALUE(TRIM(LEFT(J20,FIND("-",J20)-1)))&gt;VALUE(TRIM(RIGHT(J20,LEN(J20)-FIND("-",J20)))),0,1)+IF(ISERROR(FIND("-",K20)),0,IF(VALUE(TRIM(LEFT(K20,FIND("-",K20)-1)))&gt;VALUE(TRIM(RIGHT(K20,LEN(K20)-FIND("-",K20)))),0,1)))</f>
      </c>
      <c r="M20" s="115">
        <f>IF(L20="","",IF(VALUE(LEFT(L20))&gt;VALUE(RIGHT(L20)),"1-0","0-1"))</f>
      </c>
      <c r="P20" s="19">
        <v>11241</v>
      </c>
      <c r="Q20" s="19" t="s">
        <v>511</v>
      </c>
      <c r="R20" s="12" t="s">
        <v>23</v>
      </c>
      <c r="S20" s="12" t="s">
        <v>493</v>
      </c>
      <c r="T20" s="85" t="s">
        <v>688</v>
      </c>
      <c r="U20" s="85"/>
      <c r="V20" s="85"/>
      <c r="W20" s="85"/>
    </row>
    <row r="21" spans="1:23" s="63" customFormat="1" ht="18.75" customHeight="1">
      <c r="A21" s="58" t="s">
        <v>435</v>
      </c>
      <c r="B21" s="116" t="s">
        <v>436</v>
      </c>
      <c r="C21" s="60" t="s">
        <v>372</v>
      </c>
      <c r="D21" s="114" t="str">
        <f t="shared" si="2"/>
        <v> </v>
      </c>
      <c r="E21" s="61"/>
      <c r="F21" s="116" t="s">
        <v>437</v>
      </c>
      <c r="G21" s="60" t="s">
        <v>372</v>
      </c>
      <c r="H21" s="114" t="str">
        <f t="shared" si="3"/>
        <v> </v>
      </c>
      <c r="I21" s="62"/>
      <c r="J21" s="62"/>
      <c r="K21" s="62"/>
      <c r="L21" s="115">
        <f>IF(OR(I21="",J21=""),"",IF(VALUE(TRIM(LEFT(I21,FIND("-",I21)-1)))&gt;VALUE(TRIM(RIGHT(I21,LEN(I21)-FIND("-",I21)))),1,0)+IF(VALUE(TRIM(LEFT(J21,FIND("-",J21)-1)))&gt;VALUE(TRIM(RIGHT(J21,LEN(J21)-FIND("-",J21)))),1,0)+IF(ISERROR(FIND("-",K21)),0,IF(VALUE(TRIM(LEFT(K21,FIND("-",K21)-1)))&gt;VALUE(TRIM(RIGHT(K21,LEN(K21)-FIND("-",K21)))),1,0))&amp;"-"&amp;IF(VALUE(TRIM(LEFT(I21,FIND("-",I21)-1)))&gt;VALUE(TRIM(RIGHT(I21,LEN(I21)-FIND("-",I21)))),0,1)+IF(VALUE(TRIM(LEFT(J21,FIND("-",J21)-1)))&gt;VALUE(TRIM(RIGHT(J21,LEN(J21)-FIND("-",J21)))),0,1)+IF(ISERROR(FIND("-",K21)),0,IF(VALUE(TRIM(LEFT(K21,FIND("-",K21)-1)))&gt;VALUE(TRIM(RIGHT(K21,LEN(K21)-FIND("-",K21)))),0,1)))</f>
      </c>
      <c r="M21" s="115">
        <f>IF(L21="","",IF(VALUE(LEFT(L21))&gt;VALUE(RIGHT(L21)),VALUE(LEFT(M20))+1&amp;"-"&amp;RIGHT(M20),LEFT(M20)&amp;"-"&amp;VALUE(RIGHT(M20))+1))</f>
      </c>
      <c r="P21" s="19">
        <v>12139</v>
      </c>
      <c r="Q21" s="19" t="s">
        <v>512</v>
      </c>
      <c r="R21" s="12" t="s">
        <v>136</v>
      </c>
      <c r="S21" s="12" t="s">
        <v>493</v>
      </c>
      <c r="T21" s="85" t="s">
        <v>688</v>
      </c>
      <c r="U21" s="85"/>
      <c r="V21" s="85"/>
      <c r="W21" s="85"/>
    </row>
    <row r="22" spans="2:23" s="63" customFormat="1" ht="18.75" customHeight="1">
      <c r="B22" s="142" t="s">
        <v>438</v>
      </c>
      <c r="C22" s="60" t="s">
        <v>372</v>
      </c>
      <c r="D22" s="114" t="str">
        <f t="shared" si="2"/>
        <v> </v>
      </c>
      <c r="E22" s="61"/>
      <c r="F22" s="142" t="s">
        <v>438</v>
      </c>
      <c r="G22" s="60" t="s">
        <v>372</v>
      </c>
      <c r="H22" s="114" t="str">
        <f t="shared" si="3"/>
        <v> </v>
      </c>
      <c r="I22" s="62"/>
      <c r="J22" s="62"/>
      <c r="K22" s="62"/>
      <c r="L22" s="115">
        <f>IF(OR(I22="",J22=""),"",IF(VALUE(TRIM(LEFT(I22,FIND("-",I22)-1)))&gt;VALUE(TRIM(RIGHT(I22,LEN(I22)-FIND("-",I22)))),1,0)+IF(VALUE(TRIM(LEFT(J22,FIND("-",J22)-1)))&gt;VALUE(TRIM(RIGHT(J22,LEN(J22)-FIND("-",J22)))),1,0)+IF(ISERROR(FIND("-",K22)),0,IF(VALUE(TRIM(LEFT(K22,FIND("-",K22)-1)))&gt;VALUE(TRIM(RIGHT(K22,LEN(K22)-FIND("-",K22)))),1,0))&amp;"-"&amp;IF(VALUE(TRIM(LEFT(I22,FIND("-",I22)-1)))&gt;VALUE(TRIM(RIGHT(I22,LEN(I22)-FIND("-",I22)))),0,1)+IF(VALUE(TRIM(LEFT(J22,FIND("-",J22)-1)))&gt;VALUE(TRIM(RIGHT(J22,LEN(J22)-FIND("-",J22)))),0,1)+IF(ISERROR(FIND("-",K22)),0,IF(VALUE(TRIM(LEFT(K22,FIND("-",K22)-1)))&gt;VALUE(TRIM(RIGHT(K22,LEN(K22)-FIND("-",K22)))),0,1)))</f>
      </c>
      <c r="M22" s="115">
        <f>IF(L22="","",IF(VALUE(LEFT(L22))&gt;VALUE(RIGHT(L22)),VALUE(LEFT(M21))+1&amp;"-"&amp;RIGHT(M21),LEFT(M21)&amp;"-"&amp;VALUE(RIGHT(M21))+1))</f>
      </c>
      <c r="P22" s="19">
        <v>12138</v>
      </c>
      <c r="Q22" s="19" t="s">
        <v>513</v>
      </c>
      <c r="R22" s="12" t="s">
        <v>23</v>
      </c>
      <c r="S22" s="12" t="s">
        <v>493</v>
      </c>
      <c r="T22" s="85" t="s">
        <v>688</v>
      </c>
      <c r="U22" s="85"/>
      <c r="V22" s="85"/>
      <c r="W22" s="85"/>
    </row>
    <row r="23" spans="2:20" s="63" customFormat="1" ht="18.75" customHeight="1">
      <c r="B23" s="142"/>
      <c r="C23" s="60" t="s">
        <v>372</v>
      </c>
      <c r="D23" s="114" t="str">
        <f t="shared" si="2"/>
        <v> </v>
      </c>
      <c r="E23" s="61"/>
      <c r="F23" s="142"/>
      <c r="G23" s="60" t="s">
        <v>372</v>
      </c>
      <c r="H23" s="114" t="str">
        <f t="shared" si="3"/>
        <v> </v>
      </c>
      <c r="P23" s="78">
        <v>12115</v>
      </c>
      <c r="Q23" s="79" t="s">
        <v>553</v>
      </c>
      <c r="R23" s="69" t="s">
        <v>23</v>
      </c>
      <c r="S23" s="63" t="s">
        <v>492</v>
      </c>
      <c r="T23" s="127" t="s">
        <v>688</v>
      </c>
    </row>
    <row r="24" spans="1:20" ht="18.75" customHeight="1">
      <c r="A24" s="63"/>
      <c r="B24" s="116" t="s">
        <v>433</v>
      </c>
      <c r="C24" s="60" t="s">
        <v>372</v>
      </c>
      <c r="D24" s="114" t="str">
        <f t="shared" si="2"/>
        <v> </v>
      </c>
      <c r="E24" s="61"/>
      <c r="F24" s="116" t="s">
        <v>437</v>
      </c>
      <c r="G24" s="60" t="s">
        <v>372</v>
      </c>
      <c r="H24" s="114" t="str">
        <f t="shared" si="3"/>
        <v> </v>
      </c>
      <c r="I24" s="62"/>
      <c r="J24" s="62"/>
      <c r="K24" s="62"/>
      <c r="L24" s="115">
        <f>IF(OR(I24="",J24=""),"",IF(VALUE(TRIM(LEFT(I24,FIND("-",I24)-1)))&gt;VALUE(TRIM(RIGHT(I24,LEN(I24)-FIND("-",I24)))),1,0)+IF(VALUE(TRIM(LEFT(J24,FIND("-",J24)-1)))&gt;VALUE(TRIM(RIGHT(J24,LEN(J24)-FIND("-",J24)))),1,0)+IF(ISERROR(FIND("-",K24)),0,IF(VALUE(TRIM(LEFT(K24,FIND("-",K24)-1)))&gt;VALUE(TRIM(RIGHT(K24,LEN(K24)-FIND("-",K24)))),1,0))&amp;"-"&amp;IF(VALUE(TRIM(LEFT(I24,FIND("-",I24)-1)))&gt;VALUE(TRIM(RIGHT(I24,LEN(I24)-FIND("-",I24)))),0,1)+IF(VALUE(TRIM(LEFT(J24,FIND("-",J24)-1)))&gt;VALUE(TRIM(RIGHT(J24,LEN(J24)-FIND("-",J24)))),0,1)+IF(ISERROR(FIND("-",K24)),0,IF(VALUE(TRIM(LEFT(K24,FIND("-",K24)-1)))&gt;VALUE(TRIM(RIGHT(K24,LEN(K24)-FIND("-",K24)))),0,1)))</f>
      </c>
      <c r="M24" s="115">
        <f>IF(L24="","",IF(VALUE(LEFT(L24))&gt;VALUE(RIGHT(L24)),VALUE(LEFT(M22))+1&amp;"-"&amp;RIGHT(M22),LEFT(M22)&amp;"-"&amp;VALUE(RIGHT(M22))+1))</f>
      </c>
      <c r="N24" s="63"/>
      <c r="P24" s="19">
        <v>12090</v>
      </c>
      <c r="Q24" s="19" t="s">
        <v>554</v>
      </c>
      <c r="R24" s="12" t="s">
        <v>16</v>
      </c>
      <c r="S24" s="12" t="s">
        <v>492</v>
      </c>
      <c r="T24" s="126" t="s">
        <v>688</v>
      </c>
    </row>
    <row r="25" spans="1:20" ht="18.75" customHeight="1">
      <c r="A25" s="63"/>
      <c r="B25" s="116" t="s">
        <v>436</v>
      </c>
      <c r="C25" s="60" t="s">
        <v>372</v>
      </c>
      <c r="D25" s="114" t="str">
        <f t="shared" si="2"/>
        <v> </v>
      </c>
      <c r="E25" s="61"/>
      <c r="F25" s="116" t="s">
        <v>434</v>
      </c>
      <c r="G25" s="60" t="s">
        <v>372</v>
      </c>
      <c r="H25" s="114" t="str">
        <f t="shared" si="3"/>
        <v> </v>
      </c>
      <c r="I25" s="62"/>
      <c r="J25" s="62"/>
      <c r="K25" s="62"/>
      <c r="L25" s="115">
        <f>IF(OR(I25="",J25=""),"",IF(VALUE(TRIM(LEFT(I25,FIND("-",I25)-1)))&gt;VALUE(TRIM(RIGHT(I25,LEN(I25)-FIND("-",I25)))),1,0)+IF(VALUE(TRIM(LEFT(J25,FIND("-",J25)-1)))&gt;VALUE(TRIM(RIGHT(J25,LEN(J25)-FIND("-",J25)))),1,0)+IF(ISERROR(FIND("-",K25)),0,IF(VALUE(TRIM(LEFT(K25,FIND("-",K25)-1)))&gt;VALUE(TRIM(RIGHT(K25,LEN(K25)-FIND("-",K25)))),1,0))&amp;"-"&amp;IF(VALUE(TRIM(LEFT(I25,FIND("-",I25)-1)))&gt;VALUE(TRIM(RIGHT(I25,LEN(I25)-FIND("-",I25)))),0,1)+IF(VALUE(TRIM(LEFT(J25,FIND("-",J25)-1)))&gt;VALUE(TRIM(RIGHT(J25,LEN(J25)-FIND("-",J25)))),0,1)+IF(ISERROR(FIND("-",K25)),0,IF(VALUE(TRIM(LEFT(K25,FIND("-",K25)-1)))&gt;VALUE(TRIM(RIGHT(K25,LEN(K25)-FIND("-",K25)))),0,1)))</f>
      </c>
      <c r="M25" s="115">
        <f>IF(L25="","",IF(VALUE(LEFT(L25))&gt;VALUE(RIGHT(L25)),VALUE(LEFT(M24))+1&amp;"-"&amp;RIGHT(M24),LEFT(M24)&amp;"-"&amp;VALUE(RIGHT(M24))+1))</f>
      </c>
      <c r="N25" s="63"/>
      <c r="P25" s="19">
        <v>12100</v>
      </c>
      <c r="Q25" s="19" t="s">
        <v>555</v>
      </c>
      <c r="R25" s="12" t="s">
        <v>23</v>
      </c>
      <c r="S25" s="12" t="s">
        <v>492</v>
      </c>
      <c r="T25" s="126" t="s">
        <v>688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10730</v>
      </c>
      <c r="Q26" s="19" t="s">
        <v>595</v>
      </c>
      <c r="R26" s="12" t="s">
        <v>30</v>
      </c>
      <c r="S26" s="12" t="s">
        <v>495</v>
      </c>
      <c r="T26" s="126" t="s">
        <v>688</v>
      </c>
    </row>
    <row r="27" spans="9:20" ht="12.75">
      <c r="I27" s="71"/>
      <c r="J27" s="71"/>
      <c r="K27" s="71"/>
      <c r="L27" s="71"/>
      <c r="M27" s="71"/>
      <c r="P27" s="19">
        <v>11137</v>
      </c>
      <c r="Q27" s="19" t="s">
        <v>596</v>
      </c>
      <c r="R27" s="12" t="s">
        <v>23</v>
      </c>
      <c r="S27" s="12" t="s">
        <v>495</v>
      </c>
      <c r="T27" s="126" t="s">
        <v>688</v>
      </c>
    </row>
    <row r="28" spans="4:20" ht="12.75">
      <c r="D28" s="72" t="s">
        <v>439</v>
      </c>
      <c r="E28" s="73"/>
      <c r="H28" s="113">
        <f>IF(M25="","",IF(VALUE(LEFT(M25))&gt;VALUE(RIGHT(M25)),D19,H19))</f>
      </c>
      <c r="I28" s="71"/>
      <c r="J28" s="71"/>
      <c r="K28" s="71"/>
      <c r="L28" s="71"/>
      <c r="M28" s="71"/>
      <c r="P28" s="80">
        <v>11136</v>
      </c>
      <c r="Q28" s="19" t="s">
        <v>597</v>
      </c>
      <c r="R28" s="12" t="s">
        <v>16</v>
      </c>
      <c r="S28" s="1" t="s">
        <v>495</v>
      </c>
      <c r="T28" s="126" t="s">
        <v>688</v>
      </c>
    </row>
    <row r="29" spans="8:32" ht="12.75">
      <c r="H29" s="71"/>
      <c r="I29" s="71"/>
      <c r="J29" s="71"/>
      <c r="K29" s="71"/>
      <c r="L29" s="71"/>
      <c r="M29" s="71"/>
      <c r="P29" s="19">
        <v>10725</v>
      </c>
      <c r="Q29" s="19" t="s">
        <v>598</v>
      </c>
      <c r="R29" s="12" t="s">
        <v>8</v>
      </c>
      <c r="S29" s="81" t="s">
        <v>495</v>
      </c>
      <c r="T29" s="1" t="s">
        <v>688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442</v>
      </c>
      <c r="E30" s="73"/>
      <c r="H30" s="113">
        <f>M25</f>
      </c>
      <c r="I30" s="71"/>
      <c r="J30" s="71"/>
      <c r="K30" s="71"/>
      <c r="L30" s="71"/>
      <c r="M30" s="71"/>
      <c r="O30" s="92"/>
      <c r="P30" s="19">
        <v>12484</v>
      </c>
      <c r="Q30" s="19" t="s">
        <v>599</v>
      </c>
      <c r="R30" s="12" t="s">
        <v>45</v>
      </c>
      <c r="S30" s="81" t="s">
        <v>495</v>
      </c>
      <c r="T30" s="1" t="s">
        <v>688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0">
        <v>11388</v>
      </c>
      <c r="Q31" s="19" t="s">
        <v>600</v>
      </c>
      <c r="R31" s="12" t="s">
        <v>16</v>
      </c>
      <c r="S31" s="1" t="s">
        <v>495</v>
      </c>
      <c r="T31" s="1" t="s">
        <v>688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8">
        <v>11983</v>
      </c>
      <c r="Q32" s="79" t="s">
        <v>601</v>
      </c>
      <c r="R32" s="69" t="s">
        <v>136</v>
      </c>
      <c r="S32" s="63" t="s">
        <v>495</v>
      </c>
      <c r="T32" s="63" t="s">
        <v>688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423</v>
      </c>
      <c r="E33" s="47"/>
      <c r="F33" s="46"/>
      <c r="G33" s="46"/>
      <c r="H33" s="46" t="s">
        <v>424</v>
      </c>
      <c r="I33" s="46"/>
      <c r="J33" s="46"/>
      <c r="K33" s="46"/>
      <c r="L33" s="46"/>
      <c r="M33" s="46"/>
      <c r="N33" s="1"/>
      <c r="O33" s="101"/>
      <c r="P33" s="78">
        <v>12487</v>
      </c>
      <c r="Q33" s="79" t="s">
        <v>602</v>
      </c>
      <c r="R33" s="69" t="s">
        <v>30</v>
      </c>
      <c r="S33" s="63" t="s">
        <v>495</v>
      </c>
      <c r="T33" s="63" t="s">
        <v>688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2</v>
      </c>
      <c r="C34" s="55" t="s">
        <v>426</v>
      </c>
      <c r="D34" s="56" t="str">
        <f>VLOOKUP(B34,CLUB,2,0)</f>
        <v>CTT POBLENOU</v>
      </c>
      <c r="E34" s="47"/>
      <c r="F34" s="54">
        <v>4</v>
      </c>
      <c r="G34" s="55" t="s">
        <v>426</v>
      </c>
      <c r="H34" s="56" t="str">
        <f>VLOOKUP(F34,CLUB,2,0)</f>
        <v>CTT AMICS TERRASSA "B"</v>
      </c>
      <c r="I34" s="55" t="s">
        <v>427</v>
      </c>
      <c r="J34" s="55" t="s">
        <v>428</v>
      </c>
      <c r="K34" s="55" t="s">
        <v>429</v>
      </c>
      <c r="L34" s="57" t="s">
        <v>430</v>
      </c>
      <c r="M34" s="57" t="s">
        <v>431</v>
      </c>
      <c r="N34" s="1"/>
      <c r="O34" s="101"/>
      <c r="P34" s="78">
        <v>12643</v>
      </c>
      <c r="Q34" s="79" t="s">
        <v>603</v>
      </c>
      <c r="R34" s="69" t="s">
        <v>32</v>
      </c>
      <c r="S34" s="63" t="s">
        <v>495</v>
      </c>
      <c r="T34" s="63" t="s">
        <v>688</v>
      </c>
    </row>
    <row r="35" spans="1:20" s="63" customFormat="1" ht="18.75" customHeight="1">
      <c r="A35" s="53" t="s">
        <v>443</v>
      </c>
      <c r="B35" s="116" t="s">
        <v>433</v>
      </c>
      <c r="C35" s="60" t="s">
        <v>372</v>
      </c>
      <c r="D35" s="114" t="str">
        <f aca="true" t="shared" si="4" ref="D35:D40">VLOOKUP(C35,jugA1,2,0)</f>
        <v> </v>
      </c>
      <c r="E35" s="61"/>
      <c r="F35" s="116" t="s">
        <v>434</v>
      </c>
      <c r="G35" s="60" t="s">
        <v>372</v>
      </c>
      <c r="H35" s="114" t="str">
        <f aca="true" t="shared" si="5" ref="H35:H40">VLOOKUP(G35,jugA1,2,0)</f>
        <v> </v>
      </c>
      <c r="I35" s="62"/>
      <c r="J35" s="62"/>
      <c r="K35" s="62"/>
      <c r="L35" s="115">
        <f>IF(OR(I35="",J35=""),"",IF(VALUE(TRIM(LEFT(I35,FIND("-",I35)-1)))&gt;VALUE(TRIM(RIGHT(I35,LEN(I35)-FIND("-",I35)))),1,0)+IF(VALUE(TRIM(LEFT(J35,FIND("-",J35)-1)))&gt;VALUE(TRIM(RIGHT(J35,LEN(J35)-FIND("-",J35)))),1,0)+IF(ISERROR(FIND("-",K35)),0,IF(VALUE(TRIM(LEFT(K35,FIND("-",K35)-1)))&gt;VALUE(TRIM(RIGHT(K35,LEN(K35)-FIND("-",K35)))),1,0))&amp;"-"&amp;IF(VALUE(TRIM(LEFT(I35,FIND("-",I35)-1)))&gt;VALUE(TRIM(RIGHT(I35,LEN(I35)-FIND("-",I35)))),0,1)+IF(VALUE(TRIM(LEFT(J35,FIND("-",J35)-1)))&gt;VALUE(TRIM(RIGHT(J35,LEN(J35)-FIND("-",J35)))),0,1)+IF(ISERROR(FIND("-",K35)),0,IF(VALUE(TRIM(LEFT(K35,FIND("-",K35)-1)))&gt;VALUE(TRIM(RIGHT(K35,LEN(K35)-FIND("-",K35)))),0,1)))</f>
      </c>
      <c r="M35" s="115">
        <f>IF(L35="","",IF(VALUE(LEFT(L35))&gt;VALUE(RIGHT(L35)),"1-0","0-1"))</f>
      </c>
      <c r="O35" s="101"/>
      <c r="P35" s="78">
        <v>8254</v>
      </c>
      <c r="Q35" s="79" t="s">
        <v>647</v>
      </c>
      <c r="R35" s="69" t="s">
        <v>23</v>
      </c>
      <c r="S35" s="63" t="s">
        <v>498</v>
      </c>
      <c r="T35" s="63" t="s">
        <v>688</v>
      </c>
    </row>
    <row r="36" spans="1:20" ht="18.75" customHeight="1">
      <c r="A36" s="58" t="s">
        <v>435</v>
      </c>
      <c r="B36" s="116" t="s">
        <v>436</v>
      </c>
      <c r="C36" s="60" t="s">
        <v>372</v>
      </c>
      <c r="D36" s="114" t="str">
        <f t="shared" si="4"/>
        <v> </v>
      </c>
      <c r="E36" s="61"/>
      <c r="F36" s="116" t="s">
        <v>437</v>
      </c>
      <c r="G36" s="60" t="s">
        <v>372</v>
      </c>
      <c r="H36" s="114" t="str">
        <f t="shared" si="5"/>
        <v> </v>
      </c>
      <c r="I36" s="62"/>
      <c r="J36" s="62"/>
      <c r="K36" s="62"/>
      <c r="L36" s="115">
        <f>IF(OR(I36="",J36=""),"",IF(VALUE(TRIM(LEFT(I36,FIND("-",I36)-1)))&gt;VALUE(TRIM(RIGHT(I36,LEN(I36)-FIND("-",I36)))),1,0)+IF(VALUE(TRIM(LEFT(J36,FIND("-",J36)-1)))&gt;VALUE(TRIM(RIGHT(J36,LEN(J36)-FIND("-",J36)))),1,0)+IF(ISERROR(FIND("-",K36)),0,IF(VALUE(TRIM(LEFT(K36,FIND("-",K36)-1)))&gt;VALUE(TRIM(RIGHT(K36,LEN(K36)-FIND("-",K36)))),1,0))&amp;"-"&amp;IF(VALUE(TRIM(LEFT(I36,FIND("-",I36)-1)))&gt;VALUE(TRIM(RIGHT(I36,LEN(I36)-FIND("-",I36)))),0,1)+IF(VALUE(TRIM(LEFT(J36,FIND("-",J36)-1)))&gt;VALUE(TRIM(RIGHT(J36,LEN(J36)-FIND("-",J36)))),0,1)+IF(ISERROR(FIND("-",K36)),0,IF(VALUE(TRIM(LEFT(K36,FIND("-",K36)-1)))&gt;VALUE(TRIM(RIGHT(K36,LEN(K36)-FIND("-",K36)))),0,1)))</f>
      </c>
      <c r="M36" s="115">
        <f>IF(L36="","",IF(VALUE(LEFT(L36))&gt;VALUE(RIGHT(L36)),VALUE(LEFT(M35))+1&amp;"-"&amp;RIGHT(M35),LEFT(M35)&amp;"-"&amp;VALUE(RIGHT(M35))+1))</f>
      </c>
      <c r="N36" s="63"/>
      <c r="O36" s="92"/>
      <c r="P36" s="80">
        <v>9165</v>
      </c>
      <c r="Q36" s="19" t="s">
        <v>648</v>
      </c>
      <c r="R36" s="12" t="s">
        <v>30</v>
      </c>
      <c r="S36" s="1" t="s">
        <v>498</v>
      </c>
      <c r="T36" s="1" t="s">
        <v>688</v>
      </c>
    </row>
    <row r="37" spans="1:20" ht="18.75" customHeight="1">
      <c r="A37" s="63"/>
      <c r="B37" s="142" t="s">
        <v>438</v>
      </c>
      <c r="C37" s="60" t="s">
        <v>372</v>
      </c>
      <c r="D37" s="114" t="str">
        <f t="shared" si="4"/>
        <v> </v>
      </c>
      <c r="E37" s="61"/>
      <c r="F37" s="142" t="s">
        <v>438</v>
      </c>
      <c r="G37" s="60" t="s">
        <v>372</v>
      </c>
      <c r="H37" s="114" t="str">
        <f t="shared" si="5"/>
        <v> </v>
      </c>
      <c r="I37" s="62"/>
      <c r="J37" s="62"/>
      <c r="K37" s="62"/>
      <c r="L37" s="115">
        <f>IF(OR(I37="",J37=""),"",IF(VALUE(TRIM(LEFT(I37,FIND("-",I37)-1)))&gt;VALUE(TRIM(RIGHT(I37,LEN(I37)-FIND("-",I37)))),1,0)+IF(VALUE(TRIM(LEFT(J37,FIND("-",J37)-1)))&gt;VALUE(TRIM(RIGHT(J37,LEN(J37)-FIND("-",J37)))),1,0)+IF(ISERROR(FIND("-",K37)),0,IF(VALUE(TRIM(LEFT(K37,FIND("-",K37)-1)))&gt;VALUE(TRIM(RIGHT(K37,LEN(K37)-FIND("-",K37)))),1,0))&amp;"-"&amp;IF(VALUE(TRIM(LEFT(I37,FIND("-",I37)-1)))&gt;VALUE(TRIM(RIGHT(I37,LEN(I37)-FIND("-",I37)))),0,1)+IF(VALUE(TRIM(LEFT(J37,FIND("-",J37)-1)))&gt;VALUE(TRIM(RIGHT(J37,LEN(J37)-FIND("-",J37)))),0,1)+IF(ISERROR(FIND("-",K37)),0,IF(VALUE(TRIM(LEFT(K37,FIND("-",K37)-1)))&gt;VALUE(TRIM(RIGHT(K37,LEN(K37)-FIND("-",K37)))),0,1)))</f>
      </c>
      <c r="M37" s="115">
        <f>IF(L37="","",IF(VALUE(LEFT(L37))&gt;VALUE(RIGHT(L37)),VALUE(LEFT(M36))+1&amp;"-"&amp;RIGHT(M36),LEFT(M36)&amp;"-"&amp;VALUE(RIGHT(M36))+1))</f>
      </c>
      <c r="N37" s="63"/>
      <c r="O37" s="92"/>
      <c r="P37" s="80">
        <v>9170</v>
      </c>
      <c r="Q37" s="19" t="s">
        <v>649</v>
      </c>
      <c r="R37" s="12" t="s">
        <v>16</v>
      </c>
      <c r="S37" s="1" t="s">
        <v>498</v>
      </c>
      <c r="T37" s="1" t="s">
        <v>688</v>
      </c>
    </row>
    <row r="38" spans="1:20" ht="18.75" customHeight="1">
      <c r="A38" s="63"/>
      <c r="B38" s="142"/>
      <c r="C38" s="60" t="s">
        <v>372</v>
      </c>
      <c r="D38" s="114" t="str">
        <f t="shared" si="4"/>
        <v> </v>
      </c>
      <c r="E38" s="61"/>
      <c r="F38" s="142"/>
      <c r="G38" s="60" t="s">
        <v>372</v>
      </c>
      <c r="H38" s="114" t="str">
        <f t="shared" si="5"/>
        <v> </v>
      </c>
      <c r="I38" s="63"/>
      <c r="J38" s="63"/>
      <c r="K38" s="63"/>
      <c r="L38" s="63"/>
      <c r="M38" s="63"/>
      <c r="N38" s="63"/>
      <c r="O38" s="92"/>
      <c r="P38" s="80">
        <v>8876</v>
      </c>
      <c r="Q38" s="19" t="s">
        <v>650</v>
      </c>
      <c r="R38" s="12" t="s">
        <v>23</v>
      </c>
      <c r="S38" s="1" t="s">
        <v>498</v>
      </c>
      <c r="T38" s="1" t="s">
        <v>688</v>
      </c>
    </row>
    <row r="39" spans="1:20" ht="18.75" customHeight="1">
      <c r="A39" s="63"/>
      <c r="B39" s="116" t="s">
        <v>433</v>
      </c>
      <c r="C39" s="60" t="s">
        <v>372</v>
      </c>
      <c r="D39" s="114" t="str">
        <f t="shared" si="4"/>
        <v> </v>
      </c>
      <c r="E39" s="61"/>
      <c r="F39" s="116" t="s">
        <v>437</v>
      </c>
      <c r="G39" s="60" t="s">
        <v>372</v>
      </c>
      <c r="H39" s="114" t="str">
        <f t="shared" si="5"/>
        <v> </v>
      </c>
      <c r="I39" s="62"/>
      <c r="J39" s="62"/>
      <c r="K39" s="62"/>
      <c r="L39" s="115">
        <f>IF(OR(I39="",J39=""),"",IF(VALUE(TRIM(LEFT(I39,FIND("-",I39)-1)))&gt;VALUE(TRIM(RIGHT(I39,LEN(I39)-FIND("-",I39)))),1,0)+IF(VALUE(TRIM(LEFT(J39,FIND("-",J39)-1)))&gt;VALUE(TRIM(RIGHT(J39,LEN(J39)-FIND("-",J39)))),1,0)+IF(ISERROR(FIND("-",K39)),0,IF(VALUE(TRIM(LEFT(K39,FIND("-",K39)-1)))&gt;VALUE(TRIM(RIGHT(K39,LEN(K39)-FIND("-",K39)))),1,0))&amp;"-"&amp;IF(VALUE(TRIM(LEFT(I39,FIND("-",I39)-1)))&gt;VALUE(TRIM(RIGHT(I39,LEN(I39)-FIND("-",I39)))),0,1)+IF(VALUE(TRIM(LEFT(J39,FIND("-",J39)-1)))&gt;VALUE(TRIM(RIGHT(J39,LEN(J39)-FIND("-",J39)))),0,1)+IF(ISERROR(FIND("-",K39)),0,IF(VALUE(TRIM(LEFT(K39,FIND("-",K39)-1)))&gt;VALUE(TRIM(RIGHT(K39,LEN(K39)-FIND("-",K39)))),0,1)))</f>
      </c>
      <c r="M39" s="115">
        <f>IF(L39="","",IF(VALUE(LEFT(L39))&gt;VALUE(RIGHT(L39)),VALUE(LEFT(M37))+1&amp;"-"&amp;RIGHT(M37),LEFT(M37)&amp;"-"&amp;VALUE(RIGHT(M37))+1))</f>
      </c>
      <c r="N39" s="63"/>
      <c r="O39" s="92"/>
      <c r="P39" s="80"/>
      <c r="Q39" s="19"/>
      <c r="T39" s="1"/>
    </row>
    <row r="40" spans="1:20" ht="18.75" customHeight="1">
      <c r="A40" s="63"/>
      <c r="B40" s="116" t="s">
        <v>436</v>
      </c>
      <c r="C40" s="60" t="s">
        <v>372</v>
      </c>
      <c r="D40" s="114" t="str">
        <f t="shared" si="4"/>
        <v> </v>
      </c>
      <c r="E40" s="61"/>
      <c r="F40" s="116" t="s">
        <v>434</v>
      </c>
      <c r="G40" s="60" t="s">
        <v>372</v>
      </c>
      <c r="H40" s="114" t="str">
        <f t="shared" si="5"/>
        <v> </v>
      </c>
      <c r="I40" s="62"/>
      <c r="J40" s="62"/>
      <c r="K40" s="62"/>
      <c r="L40" s="115">
        <f>IF(OR(I40="",J40=""),"",IF(VALUE(TRIM(LEFT(I40,FIND("-",I40)-1)))&gt;VALUE(TRIM(RIGHT(I40,LEN(I40)-FIND("-",I40)))),1,0)+IF(VALUE(TRIM(LEFT(J40,FIND("-",J40)-1)))&gt;VALUE(TRIM(RIGHT(J40,LEN(J40)-FIND("-",J40)))),1,0)+IF(ISERROR(FIND("-",K40)),0,IF(VALUE(TRIM(LEFT(K40,FIND("-",K40)-1)))&gt;VALUE(TRIM(RIGHT(K40,LEN(K40)-FIND("-",K40)))),1,0))&amp;"-"&amp;IF(VALUE(TRIM(LEFT(I40,FIND("-",I40)-1)))&gt;VALUE(TRIM(RIGHT(I40,LEN(I40)-FIND("-",I40)))),0,1)+IF(VALUE(TRIM(LEFT(J40,FIND("-",J40)-1)))&gt;VALUE(TRIM(RIGHT(J40,LEN(J40)-FIND("-",J40)))),0,1)+IF(ISERROR(FIND("-",K40)),0,IF(VALUE(TRIM(LEFT(K40,FIND("-",K40)-1)))&gt;VALUE(TRIM(RIGHT(K40,LEN(K40)-FIND("-",K40)))),0,1)))</f>
      </c>
      <c r="M40" s="115">
        <f>IF(L40="","",IF(VALUE(LEFT(L40))&gt;VALUE(RIGHT(L40)),VALUE(LEFT(M39))+1&amp;"-"&amp;RIGHT(M39),LEFT(M39)&amp;"-"&amp;VALUE(RIGHT(M39))+1))</f>
      </c>
      <c r="N40" s="63"/>
      <c r="O40" s="92"/>
      <c r="T40" s="1"/>
    </row>
    <row r="41" spans="1:20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T41" s="1"/>
    </row>
    <row r="42" spans="9:20" ht="12.75">
      <c r="I42" s="71"/>
      <c r="J42" s="71"/>
      <c r="K42" s="71"/>
      <c r="L42" s="71"/>
      <c r="M42" s="71"/>
      <c r="O42" s="92"/>
      <c r="T42" s="1"/>
    </row>
    <row r="43" spans="4:20" ht="12.75">
      <c r="D43" s="72" t="s">
        <v>439</v>
      </c>
      <c r="E43" s="73"/>
      <c r="H43" s="113">
        <f>IF(M40="","",IF(VALUE(LEFT(M40))&gt;VALUE(RIGHT(M40)),D34,H34))</f>
      </c>
      <c r="I43" s="71"/>
      <c r="J43" s="71"/>
      <c r="K43" s="71"/>
      <c r="L43" s="71"/>
      <c r="M43" s="71"/>
      <c r="O43" s="92"/>
      <c r="T43" s="1"/>
    </row>
    <row r="44" spans="8:20" ht="12.75">
      <c r="H44" s="71"/>
      <c r="I44" s="71"/>
      <c r="J44" s="71"/>
      <c r="K44" s="71"/>
      <c r="L44" s="71"/>
      <c r="M44" s="71"/>
      <c r="O44" s="92"/>
      <c r="T44" s="1"/>
    </row>
    <row r="45" spans="4:20" ht="12.75">
      <c r="D45" s="72" t="s">
        <v>442</v>
      </c>
      <c r="E45" s="73"/>
      <c r="H45" s="113">
        <f>M40</f>
      </c>
      <c r="I45" s="71"/>
      <c r="J45" s="71"/>
      <c r="K45" s="71"/>
      <c r="L45" s="71"/>
      <c r="M45" s="71"/>
      <c r="O45" s="92"/>
      <c r="T45" s="1"/>
    </row>
    <row r="46" spans="1:18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/>
      <c r="Q46" s="69"/>
      <c r="R46" s="69"/>
    </row>
    <row r="47" spans="1:18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/>
      <c r="Q47" s="69"/>
      <c r="R47" s="69"/>
    </row>
    <row r="48" spans="1:18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/>
      <c r="Q48" s="69"/>
      <c r="R48" s="69"/>
    </row>
    <row r="49" spans="1:18" s="63" customFormat="1" ht="18.75" customHeight="1">
      <c r="A49" s="102"/>
      <c r="B49" s="91"/>
      <c r="C49" s="91"/>
      <c r="D49" s="91"/>
      <c r="E49" s="91"/>
      <c r="F49" s="91"/>
      <c r="G49" s="91"/>
      <c r="H49" s="91"/>
      <c r="I49" s="100"/>
      <c r="J49" s="100"/>
      <c r="K49" s="100"/>
      <c r="L49" s="100"/>
      <c r="M49" s="100"/>
      <c r="N49" s="101"/>
      <c r="O49" s="101"/>
      <c r="P49" s="68"/>
      <c r="Q49" s="69"/>
      <c r="R49" s="69"/>
    </row>
    <row r="50" spans="1:18" s="63" customFormat="1" ht="18.75" customHeight="1">
      <c r="A50" s="102"/>
      <c r="B50" s="91"/>
      <c r="C50" s="91"/>
      <c r="D50" s="91"/>
      <c r="E50" s="91"/>
      <c r="F50" s="91"/>
      <c r="G50" s="91"/>
      <c r="H50" s="91"/>
      <c r="I50" s="100"/>
      <c r="J50" s="100"/>
      <c r="K50" s="100"/>
      <c r="L50" s="100"/>
      <c r="M50" s="100"/>
      <c r="N50" s="101"/>
      <c r="O50" s="101"/>
      <c r="P50" s="68"/>
      <c r="Q50" s="69"/>
      <c r="R50" s="69"/>
    </row>
    <row r="51" spans="1:18" s="63" customFormat="1" ht="18.75" customHeight="1">
      <c r="A51" s="101"/>
      <c r="B51" s="104"/>
      <c r="C51" s="91"/>
      <c r="D51" s="91"/>
      <c r="E51" s="91"/>
      <c r="F51" s="104"/>
      <c r="G51" s="91"/>
      <c r="H51" s="91"/>
      <c r="I51" s="94"/>
      <c r="J51" s="94"/>
      <c r="K51" s="94"/>
      <c r="L51" s="94"/>
      <c r="M51" s="94"/>
      <c r="N51" s="101"/>
      <c r="O51" s="101"/>
      <c r="P51" s="68"/>
      <c r="Q51" s="69"/>
      <c r="R51" s="69"/>
    </row>
    <row r="52" spans="4:20" ht="12.75">
      <c r="D52" s="46" t="s">
        <v>423</v>
      </c>
      <c r="H52" s="46" t="s">
        <v>424</v>
      </c>
      <c r="O52" s="92"/>
      <c r="T52" s="1"/>
    </row>
    <row r="53" spans="2:20" ht="12.75">
      <c r="B53" s="54">
        <v>1</v>
      </c>
      <c r="C53" s="55" t="s">
        <v>426</v>
      </c>
      <c r="D53" s="56" t="str">
        <f>VLOOKUP(B53,CLUB,2,0)</f>
        <v>CTT SALLENT.RESET</v>
      </c>
      <c r="F53" s="54">
        <v>3</v>
      </c>
      <c r="G53" s="55" t="s">
        <v>426</v>
      </c>
      <c r="H53" s="56" t="str">
        <f>VLOOKUP(F53,CLUB,2,0)</f>
        <v>CTT BARCELONA "A"</v>
      </c>
      <c r="I53" s="55" t="s">
        <v>427</v>
      </c>
      <c r="J53" s="55" t="s">
        <v>428</v>
      </c>
      <c r="K53" s="55" t="s">
        <v>429</v>
      </c>
      <c r="L53" s="57" t="s">
        <v>430</v>
      </c>
      <c r="M53" s="57" t="s">
        <v>431</v>
      </c>
      <c r="O53" s="92"/>
      <c r="T53" s="1"/>
    </row>
    <row r="54" spans="1:20" ht="18.75" customHeight="1">
      <c r="A54" s="53" t="s">
        <v>443</v>
      </c>
      <c r="B54" s="116" t="s">
        <v>433</v>
      </c>
      <c r="C54" s="60" t="s">
        <v>372</v>
      </c>
      <c r="D54" s="114" t="str">
        <f aca="true" t="shared" si="6" ref="D54:D59">VLOOKUP(C54,jugA1,2,0)</f>
        <v> </v>
      </c>
      <c r="E54" s="61"/>
      <c r="F54" s="116" t="s">
        <v>434</v>
      </c>
      <c r="G54" s="60" t="s">
        <v>372</v>
      </c>
      <c r="H54" s="114" t="str">
        <f aca="true" t="shared" si="7" ref="H54:H59">VLOOKUP(G54,jugA1,2,0)</f>
        <v> </v>
      </c>
      <c r="I54" s="62"/>
      <c r="J54" s="62"/>
      <c r="K54" s="62"/>
      <c r="L54" s="115">
        <f>IF(OR(I54="",J54=""),"",IF(VALUE(TRIM(LEFT(I54,FIND("-",I54)-1)))&gt;VALUE(TRIM(RIGHT(I54,LEN(I54)-FIND("-",I54)))),1,0)+IF(VALUE(TRIM(LEFT(J54,FIND("-",J54)-1)))&gt;VALUE(TRIM(RIGHT(J54,LEN(J54)-FIND("-",J54)))),1,0)+IF(ISERROR(FIND("-",K54)),0,IF(VALUE(TRIM(LEFT(K54,FIND("-",K54)-1)))&gt;VALUE(TRIM(RIGHT(K54,LEN(K54)-FIND("-",K54)))),1,0))&amp;"-"&amp;IF(VALUE(TRIM(LEFT(I54,FIND("-",I54)-1)))&gt;VALUE(TRIM(RIGHT(I54,LEN(I54)-FIND("-",I54)))),0,1)+IF(VALUE(TRIM(LEFT(J54,FIND("-",J54)-1)))&gt;VALUE(TRIM(RIGHT(J54,LEN(J54)-FIND("-",J54)))),0,1)+IF(ISERROR(FIND("-",K54)),0,IF(VALUE(TRIM(LEFT(K54,FIND("-",K54)-1)))&gt;VALUE(TRIM(RIGHT(K54,LEN(K54)-FIND("-",K54)))),0,1)))</f>
      </c>
      <c r="M54" s="115">
        <f>IF(L54="","",IF(VALUE(LEFT(L54))&gt;VALUE(RIGHT(L54)),"1-0","0-1"))</f>
      </c>
      <c r="N54" s="63"/>
      <c r="O54" s="92"/>
      <c r="T54" s="1"/>
    </row>
    <row r="55" spans="1:20" ht="18.75" customHeight="1">
      <c r="A55" s="58" t="s">
        <v>445</v>
      </c>
      <c r="B55" s="116" t="s">
        <v>436</v>
      </c>
      <c r="C55" s="60" t="s">
        <v>372</v>
      </c>
      <c r="D55" s="114" t="str">
        <f t="shared" si="6"/>
        <v> </v>
      </c>
      <c r="E55" s="61"/>
      <c r="F55" s="116" t="s">
        <v>437</v>
      </c>
      <c r="G55" s="60" t="s">
        <v>372</v>
      </c>
      <c r="H55" s="114" t="str">
        <f t="shared" si="7"/>
        <v> </v>
      </c>
      <c r="I55" s="62"/>
      <c r="J55" s="62"/>
      <c r="K55" s="62"/>
      <c r="L55" s="115">
        <f>IF(OR(I55="",J55=""),"",IF(VALUE(TRIM(LEFT(I55,FIND("-",I55)-1)))&gt;VALUE(TRIM(RIGHT(I55,LEN(I55)-FIND("-",I55)))),1,0)+IF(VALUE(TRIM(LEFT(J55,FIND("-",J55)-1)))&gt;VALUE(TRIM(RIGHT(J55,LEN(J55)-FIND("-",J55)))),1,0)+IF(ISERROR(FIND("-",K55)),0,IF(VALUE(TRIM(LEFT(K55,FIND("-",K55)-1)))&gt;VALUE(TRIM(RIGHT(K55,LEN(K55)-FIND("-",K55)))),1,0))&amp;"-"&amp;IF(VALUE(TRIM(LEFT(I55,FIND("-",I55)-1)))&gt;VALUE(TRIM(RIGHT(I55,LEN(I55)-FIND("-",I55)))),0,1)+IF(VALUE(TRIM(LEFT(J55,FIND("-",J55)-1)))&gt;VALUE(TRIM(RIGHT(J55,LEN(J55)-FIND("-",J55)))),0,1)+IF(ISERROR(FIND("-",K55)),0,IF(VALUE(TRIM(LEFT(K55,FIND("-",K55)-1)))&gt;VALUE(TRIM(RIGHT(K55,LEN(K55)-FIND("-",K55)))),0,1)))</f>
      </c>
      <c r="M55" s="115">
        <f>IF(L55="","",IF(VALUE(LEFT(L55))&gt;VALUE(RIGHT(L55)),VALUE(LEFT(M54))+1&amp;"-"&amp;RIGHT(M54),LEFT(M54)&amp;"-"&amp;VALUE(RIGHT(M54))+1))</f>
      </c>
      <c r="N55" s="63"/>
      <c r="O55" s="92"/>
      <c r="T55" s="1"/>
    </row>
    <row r="56" spans="1:20" ht="18.75" customHeight="1">
      <c r="A56" s="63"/>
      <c r="B56" s="142" t="s">
        <v>438</v>
      </c>
      <c r="C56" s="60" t="s">
        <v>372</v>
      </c>
      <c r="D56" s="114" t="str">
        <f t="shared" si="6"/>
        <v> </v>
      </c>
      <c r="E56" s="61"/>
      <c r="F56" s="142" t="s">
        <v>438</v>
      </c>
      <c r="G56" s="60" t="s">
        <v>372</v>
      </c>
      <c r="H56" s="114" t="str">
        <f t="shared" si="7"/>
        <v> </v>
      </c>
      <c r="I56" s="62"/>
      <c r="J56" s="62"/>
      <c r="K56" s="62"/>
      <c r="L56" s="115">
        <f>IF(OR(I56="",J56=""),"",IF(VALUE(TRIM(LEFT(I56,FIND("-",I56)-1)))&gt;VALUE(TRIM(RIGHT(I56,LEN(I56)-FIND("-",I56)))),1,0)+IF(VALUE(TRIM(LEFT(J56,FIND("-",J56)-1)))&gt;VALUE(TRIM(RIGHT(J56,LEN(J56)-FIND("-",J56)))),1,0)+IF(ISERROR(FIND("-",K56)),0,IF(VALUE(TRIM(LEFT(K56,FIND("-",K56)-1)))&gt;VALUE(TRIM(RIGHT(K56,LEN(K56)-FIND("-",K56)))),1,0))&amp;"-"&amp;IF(VALUE(TRIM(LEFT(I56,FIND("-",I56)-1)))&gt;VALUE(TRIM(RIGHT(I56,LEN(I56)-FIND("-",I56)))),0,1)+IF(VALUE(TRIM(LEFT(J56,FIND("-",J56)-1)))&gt;VALUE(TRIM(RIGHT(J56,LEN(J56)-FIND("-",J56)))),0,1)+IF(ISERROR(FIND("-",K56)),0,IF(VALUE(TRIM(LEFT(K56,FIND("-",K56)-1)))&gt;VALUE(TRIM(RIGHT(K56,LEN(K56)-FIND("-",K56)))),0,1)))</f>
      </c>
      <c r="M56" s="115">
        <f>IF(L56="","",IF(VALUE(LEFT(L56))&gt;VALUE(RIGHT(L56)),VALUE(LEFT(M55))+1&amp;"-"&amp;RIGHT(M55),LEFT(M55)&amp;"-"&amp;VALUE(RIGHT(M55))+1))</f>
      </c>
      <c r="N56" s="63"/>
      <c r="T56" s="1"/>
    </row>
    <row r="57" spans="1:20" ht="18.75" customHeight="1">
      <c r="A57" s="63"/>
      <c r="B57" s="142"/>
      <c r="C57" s="60" t="s">
        <v>372</v>
      </c>
      <c r="D57" s="114" t="str">
        <f t="shared" si="6"/>
        <v> </v>
      </c>
      <c r="E57" s="61"/>
      <c r="F57" s="142"/>
      <c r="G57" s="60" t="s">
        <v>372</v>
      </c>
      <c r="H57" s="114" t="str">
        <f t="shared" si="7"/>
        <v> </v>
      </c>
      <c r="I57" s="63"/>
      <c r="J57" s="63"/>
      <c r="K57" s="63"/>
      <c r="L57" s="63"/>
      <c r="M57" s="63"/>
      <c r="N57" s="63"/>
      <c r="T57" s="1"/>
    </row>
    <row r="58" spans="1:20" ht="18.75" customHeight="1">
      <c r="A58" s="63"/>
      <c r="B58" s="116" t="s">
        <v>433</v>
      </c>
      <c r="C58" s="60" t="s">
        <v>372</v>
      </c>
      <c r="D58" s="114" t="str">
        <f t="shared" si="6"/>
        <v> </v>
      </c>
      <c r="E58" s="61"/>
      <c r="F58" s="116" t="s">
        <v>437</v>
      </c>
      <c r="G58" s="60" t="s">
        <v>372</v>
      </c>
      <c r="H58" s="114" t="str">
        <f t="shared" si="7"/>
        <v> </v>
      </c>
      <c r="I58" s="62"/>
      <c r="J58" s="62"/>
      <c r="K58" s="62"/>
      <c r="L58" s="115">
        <f>IF(OR(I58="",J58=""),"",IF(VALUE(TRIM(LEFT(I58,FIND("-",I58)-1)))&gt;VALUE(TRIM(RIGHT(I58,LEN(I58)-FIND("-",I58)))),1,0)+IF(VALUE(TRIM(LEFT(J58,FIND("-",J58)-1)))&gt;VALUE(TRIM(RIGHT(J58,LEN(J58)-FIND("-",J58)))),1,0)+IF(ISERROR(FIND("-",K58)),0,IF(VALUE(TRIM(LEFT(K58,FIND("-",K58)-1)))&gt;VALUE(TRIM(RIGHT(K58,LEN(K58)-FIND("-",K58)))),1,0))&amp;"-"&amp;IF(VALUE(TRIM(LEFT(I58,FIND("-",I58)-1)))&gt;VALUE(TRIM(RIGHT(I58,LEN(I58)-FIND("-",I58)))),0,1)+IF(VALUE(TRIM(LEFT(J58,FIND("-",J58)-1)))&gt;VALUE(TRIM(RIGHT(J58,LEN(J58)-FIND("-",J58)))),0,1)+IF(ISERROR(FIND("-",K58)),0,IF(VALUE(TRIM(LEFT(K58,FIND("-",K58)-1)))&gt;VALUE(TRIM(RIGHT(K58,LEN(K58)-FIND("-",K58)))),0,1)))</f>
      </c>
      <c r="M58" s="115">
        <f>IF(L58="","",IF(VALUE(LEFT(L58))&gt;VALUE(RIGHT(L58)),VALUE(LEFT(M56))+1&amp;"-"&amp;RIGHT(M56),LEFT(M56)&amp;"-"&amp;VALUE(RIGHT(M56))+1))</f>
      </c>
      <c r="N58" s="63"/>
      <c r="T58" s="1"/>
    </row>
    <row r="59" spans="1:20" ht="18.75" customHeight="1">
      <c r="A59" s="63"/>
      <c r="B59" s="116" t="s">
        <v>436</v>
      </c>
      <c r="C59" s="60" t="s">
        <v>372</v>
      </c>
      <c r="D59" s="114" t="str">
        <f t="shared" si="6"/>
        <v> </v>
      </c>
      <c r="E59" s="61"/>
      <c r="F59" s="116" t="s">
        <v>434</v>
      </c>
      <c r="G59" s="60" t="s">
        <v>372</v>
      </c>
      <c r="H59" s="114" t="str">
        <f t="shared" si="7"/>
        <v> </v>
      </c>
      <c r="I59" s="62"/>
      <c r="J59" s="62"/>
      <c r="K59" s="62"/>
      <c r="L59" s="115">
        <f>IF(OR(I59="",J59=""),"",IF(VALUE(TRIM(LEFT(I59,FIND("-",I59)-1)))&gt;VALUE(TRIM(RIGHT(I59,LEN(I59)-FIND("-",I59)))),1,0)+IF(VALUE(TRIM(LEFT(J59,FIND("-",J59)-1)))&gt;VALUE(TRIM(RIGHT(J59,LEN(J59)-FIND("-",J59)))),1,0)+IF(ISERROR(FIND("-",K59)),0,IF(VALUE(TRIM(LEFT(K59,FIND("-",K59)-1)))&gt;VALUE(TRIM(RIGHT(K59,LEN(K59)-FIND("-",K59)))),1,0))&amp;"-"&amp;IF(VALUE(TRIM(LEFT(I59,FIND("-",I59)-1)))&gt;VALUE(TRIM(RIGHT(I59,LEN(I59)-FIND("-",I59)))),0,1)+IF(VALUE(TRIM(LEFT(J59,FIND("-",J59)-1)))&gt;VALUE(TRIM(RIGHT(J59,LEN(J59)-FIND("-",J59)))),0,1)+IF(ISERROR(FIND("-",K59)),0,IF(VALUE(TRIM(LEFT(K59,FIND("-",K59)-1)))&gt;VALUE(TRIM(RIGHT(K59,LEN(K59)-FIND("-",K59)))),0,1)))</f>
      </c>
      <c r="M59" s="115">
        <f>IF(L59="","",IF(VALUE(LEFT(L59))&gt;VALUE(RIGHT(L59)),VALUE(LEFT(M58))+1&amp;"-"&amp;RIGHT(M58),LEFT(M58)&amp;"-"&amp;VALUE(RIGHT(M58))+1))</f>
      </c>
      <c r="N59" s="63"/>
      <c r="T59" s="1"/>
    </row>
    <row r="60" spans="1:20" ht="12.75">
      <c r="A60" s="63"/>
      <c r="B60" s="89"/>
      <c r="C60" s="90"/>
      <c r="D60" s="90"/>
      <c r="E60" s="91"/>
      <c r="F60" s="89"/>
      <c r="G60" s="90"/>
      <c r="H60" s="90"/>
      <c r="I60" s="71"/>
      <c r="J60" s="71"/>
      <c r="K60" s="71"/>
      <c r="L60" s="71"/>
      <c r="M60" s="71"/>
      <c r="N60" s="63"/>
      <c r="T60" s="1"/>
    </row>
    <row r="61" spans="9:13" ht="12.75">
      <c r="I61" s="71"/>
      <c r="J61" s="71"/>
      <c r="K61" s="71"/>
      <c r="L61" s="71"/>
      <c r="M61" s="71"/>
    </row>
    <row r="62" spans="4:13" ht="12.75">
      <c r="D62" s="72" t="s">
        <v>439</v>
      </c>
      <c r="E62" s="73"/>
      <c r="H62" s="113">
        <f>IF(M59="","",IF(VALUE(LEFT(M59))&gt;VALUE(RIGHT(M59)),D53,H53))</f>
      </c>
      <c r="I62" s="71"/>
      <c r="J62" s="71"/>
      <c r="K62" s="71"/>
      <c r="L62" s="71"/>
      <c r="M62" s="71"/>
    </row>
    <row r="63" spans="8:13" ht="12.75">
      <c r="H63" s="71"/>
      <c r="I63" s="71"/>
      <c r="J63" s="71"/>
      <c r="K63" s="71"/>
      <c r="L63" s="71"/>
      <c r="M63" s="71"/>
    </row>
    <row r="64" spans="4:13" ht="12.75">
      <c r="D64" s="72" t="s">
        <v>442</v>
      </c>
      <c r="E64" s="73"/>
      <c r="H64" s="113">
        <f>M59</f>
      </c>
      <c r="I64" s="71"/>
      <c r="J64" s="71"/>
      <c r="K64" s="71"/>
      <c r="L64" s="71"/>
      <c r="M64" s="71"/>
    </row>
    <row r="67" spans="4:15" ht="12.75">
      <c r="D67" s="46" t="s">
        <v>423</v>
      </c>
      <c r="H67" s="46" t="s">
        <v>424</v>
      </c>
      <c r="O67" s="92"/>
    </row>
    <row r="68" spans="2:15" ht="12.75">
      <c r="B68" s="54">
        <v>3</v>
      </c>
      <c r="C68" s="55" t="s">
        <v>426</v>
      </c>
      <c r="D68" s="56" t="str">
        <f>VLOOKUP(B68,CLUB,2,0)</f>
        <v>CTT BARCELONA "A"</v>
      </c>
      <c r="F68" s="54">
        <v>4</v>
      </c>
      <c r="G68" s="55" t="s">
        <v>426</v>
      </c>
      <c r="H68" s="56" t="str">
        <f>VLOOKUP(F68,CLUB,2,0)</f>
        <v>CTT AMICS TERRASSA "B"</v>
      </c>
      <c r="I68" s="55" t="s">
        <v>427</v>
      </c>
      <c r="J68" s="55" t="s">
        <v>428</v>
      </c>
      <c r="K68" s="55" t="s">
        <v>429</v>
      </c>
      <c r="L68" s="57" t="s">
        <v>430</v>
      </c>
      <c r="M68" s="57" t="s">
        <v>431</v>
      </c>
      <c r="O68" s="92"/>
    </row>
    <row r="69" spans="1:15" ht="18.75" customHeight="1">
      <c r="A69" s="53" t="s">
        <v>444</v>
      </c>
      <c r="B69" s="116" t="s">
        <v>433</v>
      </c>
      <c r="C69" s="60" t="s">
        <v>372</v>
      </c>
      <c r="D69" s="114" t="str">
        <f aca="true" t="shared" si="8" ref="D69:D74">VLOOKUP(C69,jugA1,2,0)</f>
        <v> </v>
      </c>
      <c r="E69" s="61"/>
      <c r="F69" s="116" t="s">
        <v>434</v>
      </c>
      <c r="G69" s="60" t="s">
        <v>372</v>
      </c>
      <c r="H69" s="114" t="str">
        <f aca="true" t="shared" si="9" ref="H69:H74">VLOOKUP(G69,jugA1,2,0)</f>
        <v> </v>
      </c>
      <c r="I69" s="62"/>
      <c r="J69" s="62"/>
      <c r="K69" s="62"/>
      <c r="L69" s="115">
        <f>IF(OR(I69="",J69=""),"",IF(VALUE(TRIM(LEFT(I69,FIND("-",I69)-1)))&gt;VALUE(TRIM(RIGHT(I69,LEN(I69)-FIND("-",I69)))),1,0)+IF(VALUE(TRIM(LEFT(J69,FIND("-",J69)-1)))&gt;VALUE(TRIM(RIGHT(J69,LEN(J69)-FIND("-",J69)))),1,0)+IF(ISERROR(FIND("-",K69)),0,IF(VALUE(TRIM(LEFT(K69,FIND("-",K69)-1)))&gt;VALUE(TRIM(RIGHT(K69,LEN(K69)-FIND("-",K69)))),1,0))&amp;"-"&amp;IF(VALUE(TRIM(LEFT(I69,FIND("-",I69)-1)))&gt;VALUE(TRIM(RIGHT(I69,LEN(I69)-FIND("-",I69)))),0,1)+IF(VALUE(TRIM(LEFT(J69,FIND("-",J69)-1)))&gt;VALUE(TRIM(RIGHT(J69,LEN(J69)-FIND("-",J69)))),0,1)+IF(ISERROR(FIND("-",K69)),0,IF(VALUE(TRIM(LEFT(K69,FIND("-",K69)-1)))&gt;VALUE(TRIM(RIGHT(K69,LEN(K69)-FIND("-",K69)))),0,1)))</f>
      </c>
      <c r="M69" s="115">
        <f>IF(L69="","",IF(VALUE(LEFT(L69))&gt;VALUE(RIGHT(L69)),"1-0","0-1"))</f>
      </c>
      <c r="N69" s="63"/>
      <c r="O69" s="92"/>
    </row>
    <row r="70" spans="1:15" ht="18.75" customHeight="1">
      <c r="A70" s="58" t="s">
        <v>435</v>
      </c>
      <c r="B70" s="116" t="s">
        <v>436</v>
      </c>
      <c r="C70" s="60" t="s">
        <v>372</v>
      </c>
      <c r="D70" s="114" t="str">
        <f t="shared" si="8"/>
        <v> </v>
      </c>
      <c r="E70" s="61"/>
      <c r="F70" s="116" t="s">
        <v>437</v>
      </c>
      <c r="G70" s="60" t="s">
        <v>372</v>
      </c>
      <c r="H70" s="114" t="str">
        <f t="shared" si="9"/>
        <v> </v>
      </c>
      <c r="I70" s="62"/>
      <c r="J70" s="62"/>
      <c r="K70" s="62"/>
      <c r="L70" s="115">
        <f>IF(OR(I70="",J70=""),"",IF(VALUE(TRIM(LEFT(I70,FIND("-",I70)-1)))&gt;VALUE(TRIM(RIGHT(I70,LEN(I70)-FIND("-",I70)))),1,0)+IF(VALUE(TRIM(LEFT(J70,FIND("-",J70)-1)))&gt;VALUE(TRIM(RIGHT(J70,LEN(J70)-FIND("-",J70)))),1,0)+IF(ISERROR(FIND("-",K70)),0,IF(VALUE(TRIM(LEFT(K70,FIND("-",K70)-1)))&gt;VALUE(TRIM(RIGHT(K70,LEN(K70)-FIND("-",K70)))),1,0))&amp;"-"&amp;IF(VALUE(TRIM(LEFT(I70,FIND("-",I70)-1)))&gt;VALUE(TRIM(RIGHT(I70,LEN(I70)-FIND("-",I70)))),0,1)+IF(VALUE(TRIM(LEFT(J70,FIND("-",J70)-1)))&gt;VALUE(TRIM(RIGHT(J70,LEN(J70)-FIND("-",J70)))),0,1)+IF(ISERROR(FIND("-",K70)),0,IF(VALUE(TRIM(LEFT(K70,FIND("-",K70)-1)))&gt;VALUE(TRIM(RIGHT(K70,LEN(K70)-FIND("-",K70)))),0,1)))</f>
      </c>
      <c r="M70" s="115">
        <f>IF(L70="","",IF(VALUE(LEFT(L70))&gt;VALUE(RIGHT(L70)),VALUE(LEFT(M69))+1&amp;"-"&amp;RIGHT(M69),LEFT(M69)&amp;"-"&amp;VALUE(RIGHT(M69))+1))</f>
      </c>
      <c r="N70" s="63"/>
      <c r="O70" s="92"/>
    </row>
    <row r="71" spans="1:14" ht="18.75" customHeight="1">
      <c r="A71" s="63"/>
      <c r="B71" s="142" t="s">
        <v>438</v>
      </c>
      <c r="C71" s="60" t="s">
        <v>372</v>
      </c>
      <c r="D71" s="114" t="str">
        <f t="shared" si="8"/>
        <v> </v>
      </c>
      <c r="E71" s="61"/>
      <c r="F71" s="142" t="s">
        <v>438</v>
      </c>
      <c r="G71" s="60" t="s">
        <v>372</v>
      </c>
      <c r="H71" s="114" t="str">
        <f t="shared" si="9"/>
        <v> </v>
      </c>
      <c r="I71" s="62"/>
      <c r="J71" s="62"/>
      <c r="K71" s="62"/>
      <c r="L71" s="115">
        <f>IF(OR(I71="",J71=""),"",IF(VALUE(TRIM(LEFT(I71,FIND("-",I71)-1)))&gt;VALUE(TRIM(RIGHT(I71,LEN(I71)-FIND("-",I71)))),1,0)+IF(VALUE(TRIM(LEFT(J71,FIND("-",J71)-1)))&gt;VALUE(TRIM(RIGHT(J71,LEN(J71)-FIND("-",J71)))),1,0)+IF(ISERROR(FIND("-",K71)),0,IF(VALUE(TRIM(LEFT(K71,FIND("-",K71)-1)))&gt;VALUE(TRIM(RIGHT(K71,LEN(K71)-FIND("-",K71)))),1,0))&amp;"-"&amp;IF(VALUE(TRIM(LEFT(I71,FIND("-",I71)-1)))&gt;VALUE(TRIM(RIGHT(I71,LEN(I71)-FIND("-",I71)))),0,1)+IF(VALUE(TRIM(LEFT(J71,FIND("-",J71)-1)))&gt;VALUE(TRIM(RIGHT(J71,LEN(J71)-FIND("-",J71)))),0,1)+IF(ISERROR(FIND("-",K71)),0,IF(VALUE(TRIM(LEFT(K71,FIND("-",K71)-1)))&gt;VALUE(TRIM(RIGHT(K71,LEN(K71)-FIND("-",K71)))),0,1)))</f>
      </c>
      <c r="M71" s="115">
        <f>IF(L71="","",IF(VALUE(LEFT(L71))&gt;VALUE(RIGHT(L71)),VALUE(LEFT(M70))+1&amp;"-"&amp;RIGHT(M70),LEFT(M70)&amp;"-"&amp;VALUE(RIGHT(M70))+1))</f>
      </c>
      <c r="N71" s="63"/>
    </row>
    <row r="72" spans="1:14" ht="18.75" customHeight="1">
      <c r="A72" s="63"/>
      <c r="B72" s="142"/>
      <c r="C72" s="60" t="s">
        <v>372</v>
      </c>
      <c r="D72" s="114" t="str">
        <f t="shared" si="8"/>
        <v> </v>
      </c>
      <c r="E72" s="61"/>
      <c r="F72" s="142"/>
      <c r="G72" s="60" t="s">
        <v>372</v>
      </c>
      <c r="H72" s="114" t="str">
        <f t="shared" si="9"/>
        <v> </v>
      </c>
      <c r="I72" s="63"/>
      <c r="J72" s="63"/>
      <c r="K72" s="63"/>
      <c r="L72" s="63"/>
      <c r="M72" s="63"/>
      <c r="N72" s="63"/>
    </row>
    <row r="73" spans="1:14" ht="18.75" customHeight="1">
      <c r="A73" s="63"/>
      <c r="B73" s="116" t="s">
        <v>433</v>
      </c>
      <c r="C73" s="60" t="s">
        <v>372</v>
      </c>
      <c r="D73" s="114" t="str">
        <f t="shared" si="8"/>
        <v> </v>
      </c>
      <c r="E73" s="61"/>
      <c r="F73" s="116" t="s">
        <v>437</v>
      </c>
      <c r="G73" s="60" t="s">
        <v>372</v>
      </c>
      <c r="H73" s="114" t="str">
        <f t="shared" si="9"/>
        <v> </v>
      </c>
      <c r="I73" s="62"/>
      <c r="J73" s="62"/>
      <c r="K73" s="62"/>
      <c r="L73" s="115">
        <f>IF(OR(I73="",J73=""),"",IF(VALUE(TRIM(LEFT(I73,FIND("-",I73)-1)))&gt;VALUE(TRIM(RIGHT(I73,LEN(I73)-FIND("-",I73)))),1,0)+IF(VALUE(TRIM(LEFT(J73,FIND("-",J73)-1)))&gt;VALUE(TRIM(RIGHT(J73,LEN(J73)-FIND("-",J73)))),1,0)+IF(ISERROR(FIND("-",K73)),0,IF(VALUE(TRIM(LEFT(K73,FIND("-",K73)-1)))&gt;VALUE(TRIM(RIGHT(K73,LEN(K73)-FIND("-",K73)))),1,0))&amp;"-"&amp;IF(VALUE(TRIM(LEFT(I73,FIND("-",I73)-1)))&gt;VALUE(TRIM(RIGHT(I73,LEN(I73)-FIND("-",I73)))),0,1)+IF(VALUE(TRIM(LEFT(J73,FIND("-",J73)-1)))&gt;VALUE(TRIM(RIGHT(J73,LEN(J73)-FIND("-",J73)))),0,1)+IF(ISERROR(FIND("-",K73)),0,IF(VALUE(TRIM(LEFT(K73,FIND("-",K73)-1)))&gt;VALUE(TRIM(RIGHT(K73,LEN(K73)-FIND("-",K73)))),0,1)))</f>
      </c>
      <c r="M73" s="115">
        <f>IF(L73="","",IF(VALUE(LEFT(L73))&gt;VALUE(RIGHT(L73)),VALUE(LEFT(M71))+1&amp;"-"&amp;RIGHT(M71),LEFT(M71)&amp;"-"&amp;VALUE(RIGHT(M71))+1))</f>
      </c>
      <c r="N73" s="63"/>
    </row>
    <row r="74" spans="1:14" ht="18.75" customHeight="1">
      <c r="A74" s="63"/>
      <c r="B74" s="116" t="s">
        <v>436</v>
      </c>
      <c r="C74" s="60" t="s">
        <v>372</v>
      </c>
      <c r="D74" s="114" t="str">
        <f t="shared" si="8"/>
        <v> </v>
      </c>
      <c r="E74" s="61"/>
      <c r="F74" s="116" t="s">
        <v>434</v>
      </c>
      <c r="G74" s="60" t="s">
        <v>372</v>
      </c>
      <c r="H74" s="114" t="str">
        <f t="shared" si="9"/>
        <v> </v>
      </c>
      <c r="I74" s="62"/>
      <c r="J74" s="62"/>
      <c r="K74" s="62"/>
      <c r="L74" s="115">
        <f>IF(OR(I74="",J74=""),"",IF(VALUE(TRIM(LEFT(I74,FIND("-",I74)-1)))&gt;VALUE(TRIM(RIGHT(I74,LEN(I74)-FIND("-",I74)))),1,0)+IF(VALUE(TRIM(LEFT(J74,FIND("-",J74)-1)))&gt;VALUE(TRIM(RIGHT(J74,LEN(J74)-FIND("-",J74)))),1,0)+IF(ISERROR(FIND("-",K74)),0,IF(VALUE(TRIM(LEFT(K74,FIND("-",K74)-1)))&gt;VALUE(TRIM(RIGHT(K74,LEN(K74)-FIND("-",K74)))),1,0))&amp;"-"&amp;IF(VALUE(TRIM(LEFT(I74,FIND("-",I74)-1)))&gt;VALUE(TRIM(RIGHT(I74,LEN(I74)-FIND("-",I74)))),0,1)+IF(VALUE(TRIM(LEFT(J74,FIND("-",J74)-1)))&gt;VALUE(TRIM(RIGHT(J74,LEN(J74)-FIND("-",J74)))),0,1)+IF(ISERROR(FIND("-",K74)),0,IF(VALUE(TRIM(LEFT(K74,FIND("-",K74)-1)))&gt;VALUE(TRIM(RIGHT(K74,LEN(K74)-FIND("-",K74)))),0,1)))</f>
      </c>
      <c r="M74" s="115">
        <f>IF(L74="","",IF(VALUE(LEFT(L74))&gt;VALUE(RIGHT(L74)),VALUE(LEFT(M73))+1&amp;"-"&amp;RIGHT(M73),LEFT(M73)&amp;"-"&amp;VALUE(RIGHT(M73))+1))</f>
      </c>
      <c r="N74" s="63"/>
    </row>
    <row r="75" spans="1:14" ht="12.75">
      <c r="A75" s="63"/>
      <c r="B75" s="89"/>
      <c r="C75" s="90"/>
      <c r="D75" s="90"/>
      <c r="E75" s="91"/>
      <c r="F75" s="89"/>
      <c r="G75" s="90"/>
      <c r="H75" s="90"/>
      <c r="I75" s="71"/>
      <c r="J75" s="71"/>
      <c r="K75" s="71"/>
      <c r="L75" s="71"/>
      <c r="M75" s="71"/>
      <c r="N75" s="63"/>
    </row>
    <row r="76" spans="9:13" ht="12.75">
      <c r="I76" s="71"/>
      <c r="J76" s="71"/>
      <c r="K76" s="71"/>
      <c r="L76" s="71"/>
      <c r="M76" s="71"/>
    </row>
    <row r="77" spans="4:13" ht="12.75">
      <c r="D77" s="72" t="s">
        <v>439</v>
      </c>
      <c r="E77" s="73"/>
      <c r="H77" s="113">
        <f>IF(M74="","",IF(VALUE(LEFT(M74))&gt;VALUE(RIGHT(M74)),D68,H68))</f>
      </c>
      <c r="I77" s="71"/>
      <c r="J77" s="71"/>
      <c r="K77" s="71"/>
      <c r="L77" s="71"/>
      <c r="M77" s="71"/>
    </row>
    <row r="78" spans="8:13" ht="12.75">
      <c r="H78" s="71"/>
      <c r="I78" s="71"/>
      <c r="J78" s="71"/>
      <c r="K78" s="71"/>
      <c r="L78" s="71"/>
      <c r="M78" s="71"/>
    </row>
    <row r="79" spans="4:13" ht="12.75">
      <c r="D79" s="72" t="s">
        <v>442</v>
      </c>
      <c r="E79" s="73"/>
      <c r="H79" s="113">
        <f>M74</f>
      </c>
      <c r="I79" s="71"/>
      <c r="J79" s="71"/>
      <c r="K79" s="71"/>
      <c r="L79" s="71"/>
      <c r="M79" s="71"/>
    </row>
    <row r="82" spans="4:15" ht="12.75">
      <c r="D82" s="46" t="s">
        <v>423</v>
      </c>
      <c r="H82" s="46" t="s">
        <v>424</v>
      </c>
      <c r="O82" s="92"/>
    </row>
    <row r="83" spans="2:15" ht="12.75">
      <c r="B83" s="54">
        <v>1</v>
      </c>
      <c r="C83" s="55" t="s">
        <v>426</v>
      </c>
      <c r="D83" s="56" t="str">
        <f>VLOOKUP(B83,CLUB,2,0)</f>
        <v>CTT SALLENT.RESET</v>
      </c>
      <c r="F83" s="54">
        <v>2</v>
      </c>
      <c r="G83" s="55" t="s">
        <v>426</v>
      </c>
      <c r="H83" s="56" t="str">
        <f>VLOOKUP(F83,CLUB,2,0)</f>
        <v>CTT POBLENOU</v>
      </c>
      <c r="I83" s="55" t="s">
        <v>427</v>
      </c>
      <c r="J83" s="55" t="s">
        <v>428</v>
      </c>
      <c r="K83" s="55" t="s">
        <v>429</v>
      </c>
      <c r="L83" s="57" t="s">
        <v>430</v>
      </c>
      <c r="M83" s="57" t="s">
        <v>431</v>
      </c>
      <c r="O83" s="92"/>
    </row>
    <row r="84" spans="1:15" ht="18.75" customHeight="1">
      <c r="A84" s="53" t="s">
        <v>444</v>
      </c>
      <c r="B84" s="116" t="s">
        <v>433</v>
      </c>
      <c r="C84" s="60" t="s">
        <v>372</v>
      </c>
      <c r="D84" s="114" t="str">
        <f aca="true" t="shared" si="10" ref="D84:D89">VLOOKUP(C84,jugA1,2,0)</f>
        <v> </v>
      </c>
      <c r="E84" s="61"/>
      <c r="F84" s="116" t="s">
        <v>434</v>
      </c>
      <c r="G84" s="60" t="s">
        <v>372</v>
      </c>
      <c r="H84" s="114" t="str">
        <f aca="true" t="shared" si="11" ref="H84:H89">VLOOKUP(G84,jugA1,2,0)</f>
        <v> </v>
      </c>
      <c r="I84" s="62"/>
      <c r="J84" s="62"/>
      <c r="K84" s="62"/>
      <c r="L84" s="115">
        <f>IF(OR(I84="",J84=""),"",IF(VALUE(TRIM(LEFT(I84,FIND("-",I84)-1)))&gt;VALUE(TRIM(RIGHT(I84,LEN(I84)-FIND("-",I84)))),1,0)+IF(VALUE(TRIM(LEFT(J84,FIND("-",J84)-1)))&gt;VALUE(TRIM(RIGHT(J84,LEN(J84)-FIND("-",J84)))),1,0)+IF(ISERROR(FIND("-",K84)),0,IF(VALUE(TRIM(LEFT(K84,FIND("-",K84)-1)))&gt;VALUE(TRIM(RIGHT(K84,LEN(K84)-FIND("-",K84)))),1,0))&amp;"-"&amp;IF(VALUE(TRIM(LEFT(I84,FIND("-",I84)-1)))&gt;VALUE(TRIM(RIGHT(I84,LEN(I84)-FIND("-",I84)))),0,1)+IF(VALUE(TRIM(LEFT(J84,FIND("-",J84)-1)))&gt;VALUE(TRIM(RIGHT(J84,LEN(J84)-FIND("-",J84)))),0,1)+IF(ISERROR(FIND("-",K84)),0,IF(VALUE(TRIM(LEFT(K84,FIND("-",K84)-1)))&gt;VALUE(TRIM(RIGHT(K84,LEN(K84)-FIND("-",K84)))),0,1)))</f>
      </c>
      <c r="M84" s="115">
        <f>IF(L84="","",IF(VALUE(LEFT(L84))&gt;VALUE(RIGHT(L84)),"1-0","0-1"))</f>
      </c>
      <c r="N84" s="63"/>
      <c r="O84" s="92"/>
    </row>
    <row r="85" spans="1:15" ht="18.75" customHeight="1">
      <c r="A85" s="58" t="s">
        <v>445</v>
      </c>
      <c r="B85" s="116" t="s">
        <v>436</v>
      </c>
      <c r="C85" s="60" t="s">
        <v>372</v>
      </c>
      <c r="D85" s="114" t="str">
        <f t="shared" si="10"/>
        <v> </v>
      </c>
      <c r="E85" s="61"/>
      <c r="F85" s="116" t="s">
        <v>437</v>
      </c>
      <c r="G85" s="60" t="s">
        <v>372</v>
      </c>
      <c r="H85" s="114" t="str">
        <f t="shared" si="11"/>
        <v> </v>
      </c>
      <c r="I85" s="62"/>
      <c r="J85" s="62"/>
      <c r="K85" s="62"/>
      <c r="L85" s="115">
        <f>IF(OR(I85="",J85=""),"",IF(VALUE(TRIM(LEFT(I85,FIND("-",I85)-1)))&gt;VALUE(TRIM(RIGHT(I85,LEN(I85)-FIND("-",I85)))),1,0)+IF(VALUE(TRIM(LEFT(J85,FIND("-",J85)-1)))&gt;VALUE(TRIM(RIGHT(J85,LEN(J85)-FIND("-",J85)))),1,0)+IF(ISERROR(FIND("-",K85)),0,IF(VALUE(TRIM(LEFT(K85,FIND("-",K85)-1)))&gt;VALUE(TRIM(RIGHT(K85,LEN(K85)-FIND("-",K85)))),1,0))&amp;"-"&amp;IF(VALUE(TRIM(LEFT(I85,FIND("-",I85)-1)))&gt;VALUE(TRIM(RIGHT(I85,LEN(I85)-FIND("-",I85)))),0,1)+IF(VALUE(TRIM(LEFT(J85,FIND("-",J85)-1)))&gt;VALUE(TRIM(RIGHT(J85,LEN(J85)-FIND("-",J85)))),0,1)+IF(ISERROR(FIND("-",K85)),0,IF(VALUE(TRIM(LEFT(K85,FIND("-",K85)-1)))&gt;VALUE(TRIM(RIGHT(K85,LEN(K85)-FIND("-",K85)))),0,1)))</f>
      </c>
      <c r="M85" s="115">
        <f>IF(L85="","",IF(VALUE(LEFT(L85))&gt;VALUE(RIGHT(L85)),VALUE(LEFT(M84))+1&amp;"-"&amp;RIGHT(M84),LEFT(M84)&amp;"-"&amp;VALUE(RIGHT(M84))+1))</f>
      </c>
      <c r="N85" s="63"/>
      <c r="O85" s="92"/>
    </row>
    <row r="86" spans="1:14" ht="18.75" customHeight="1">
      <c r="A86" s="63"/>
      <c r="B86" s="142" t="s">
        <v>438</v>
      </c>
      <c r="C86" s="60" t="s">
        <v>372</v>
      </c>
      <c r="D86" s="114" t="str">
        <f t="shared" si="10"/>
        <v> </v>
      </c>
      <c r="E86" s="61"/>
      <c r="F86" s="142" t="s">
        <v>438</v>
      </c>
      <c r="G86" s="60" t="s">
        <v>372</v>
      </c>
      <c r="H86" s="114" t="str">
        <f t="shared" si="11"/>
        <v> </v>
      </c>
      <c r="I86" s="62"/>
      <c r="J86" s="62"/>
      <c r="K86" s="62"/>
      <c r="L86" s="115">
        <f>IF(OR(I86="",J86=""),"",IF(VALUE(TRIM(LEFT(I86,FIND("-",I86)-1)))&gt;VALUE(TRIM(RIGHT(I86,LEN(I86)-FIND("-",I86)))),1,0)+IF(VALUE(TRIM(LEFT(J86,FIND("-",J86)-1)))&gt;VALUE(TRIM(RIGHT(J86,LEN(J86)-FIND("-",J86)))),1,0)+IF(ISERROR(FIND("-",K86)),0,IF(VALUE(TRIM(LEFT(K86,FIND("-",K86)-1)))&gt;VALUE(TRIM(RIGHT(K86,LEN(K86)-FIND("-",K86)))),1,0))&amp;"-"&amp;IF(VALUE(TRIM(LEFT(I86,FIND("-",I86)-1)))&gt;VALUE(TRIM(RIGHT(I86,LEN(I86)-FIND("-",I86)))),0,1)+IF(VALUE(TRIM(LEFT(J86,FIND("-",J86)-1)))&gt;VALUE(TRIM(RIGHT(J86,LEN(J86)-FIND("-",J86)))),0,1)+IF(ISERROR(FIND("-",K86)),0,IF(VALUE(TRIM(LEFT(K86,FIND("-",K86)-1)))&gt;VALUE(TRIM(RIGHT(K86,LEN(K86)-FIND("-",K86)))),0,1)))</f>
      </c>
      <c r="M86" s="115">
        <f>IF(L86="","",IF(VALUE(LEFT(L86))&gt;VALUE(RIGHT(L86)),VALUE(LEFT(M85))+1&amp;"-"&amp;RIGHT(M85),LEFT(M85)&amp;"-"&amp;VALUE(RIGHT(M85))+1))</f>
      </c>
      <c r="N86" s="63"/>
    </row>
    <row r="87" spans="1:14" ht="18.75" customHeight="1">
      <c r="A87" s="63"/>
      <c r="B87" s="142"/>
      <c r="C87" s="60" t="s">
        <v>372</v>
      </c>
      <c r="D87" s="114" t="str">
        <f t="shared" si="10"/>
        <v> </v>
      </c>
      <c r="E87" s="61"/>
      <c r="F87" s="142"/>
      <c r="G87" s="60" t="s">
        <v>372</v>
      </c>
      <c r="H87" s="114" t="str">
        <f t="shared" si="11"/>
        <v> </v>
      </c>
      <c r="I87" s="63"/>
      <c r="J87" s="63"/>
      <c r="K87" s="63"/>
      <c r="L87" s="63"/>
      <c r="M87" s="63"/>
      <c r="N87" s="63"/>
    </row>
    <row r="88" spans="1:14" ht="18.75" customHeight="1">
      <c r="A88" s="63"/>
      <c r="B88" s="116" t="s">
        <v>433</v>
      </c>
      <c r="C88" s="60" t="s">
        <v>372</v>
      </c>
      <c r="D88" s="114" t="str">
        <f t="shared" si="10"/>
        <v> </v>
      </c>
      <c r="E88" s="61"/>
      <c r="F88" s="116" t="s">
        <v>437</v>
      </c>
      <c r="G88" s="60" t="s">
        <v>372</v>
      </c>
      <c r="H88" s="114" t="str">
        <f t="shared" si="11"/>
        <v> </v>
      </c>
      <c r="I88" s="62"/>
      <c r="J88" s="62"/>
      <c r="K88" s="62"/>
      <c r="L88" s="115">
        <f>IF(OR(I88="",J88=""),"",IF(VALUE(TRIM(LEFT(I88,FIND("-",I88)-1)))&gt;VALUE(TRIM(RIGHT(I88,LEN(I88)-FIND("-",I88)))),1,0)+IF(VALUE(TRIM(LEFT(J88,FIND("-",J88)-1)))&gt;VALUE(TRIM(RIGHT(J88,LEN(J88)-FIND("-",J88)))),1,0)+IF(ISERROR(FIND("-",K88)),0,IF(VALUE(TRIM(LEFT(K88,FIND("-",K88)-1)))&gt;VALUE(TRIM(RIGHT(K88,LEN(K88)-FIND("-",K88)))),1,0))&amp;"-"&amp;IF(VALUE(TRIM(LEFT(I88,FIND("-",I88)-1)))&gt;VALUE(TRIM(RIGHT(I88,LEN(I88)-FIND("-",I88)))),0,1)+IF(VALUE(TRIM(LEFT(J88,FIND("-",J88)-1)))&gt;VALUE(TRIM(RIGHT(J88,LEN(J88)-FIND("-",J88)))),0,1)+IF(ISERROR(FIND("-",K88)),0,IF(VALUE(TRIM(LEFT(K88,FIND("-",K88)-1)))&gt;VALUE(TRIM(RIGHT(K88,LEN(K88)-FIND("-",K88)))),0,1)))</f>
      </c>
      <c r="M88" s="115">
        <f>IF(L88="","",IF(VALUE(LEFT(L88))&gt;VALUE(RIGHT(L88)),VALUE(LEFT(M86))+1&amp;"-"&amp;RIGHT(M86),LEFT(M86)&amp;"-"&amp;VALUE(RIGHT(M86))+1))</f>
      </c>
      <c r="N88" s="63"/>
    </row>
    <row r="89" spans="1:14" ht="18.75" customHeight="1">
      <c r="A89" s="63"/>
      <c r="B89" s="116" t="s">
        <v>436</v>
      </c>
      <c r="C89" s="60" t="s">
        <v>372</v>
      </c>
      <c r="D89" s="114" t="str">
        <f t="shared" si="10"/>
        <v> </v>
      </c>
      <c r="E89" s="61"/>
      <c r="F89" s="116" t="s">
        <v>434</v>
      </c>
      <c r="G89" s="60" t="s">
        <v>372</v>
      </c>
      <c r="H89" s="114" t="str">
        <f t="shared" si="11"/>
        <v> </v>
      </c>
      <c r="I89" s="62"/>
      <c r="J89" s="62"/>
      <c r="K89" s="62"/>
      <c r="L89" s="115">
        <f>IF(OR(I89="",J89=""),"",IF(VALUE(TRIM(LEFT(I89,FIND("-",I89)-1)))&gt;VALUE(TRIM(RIGHT(I89,LEN(I89)-FIND("-",I89)))),1,0)+IF(VALUE(TRIM(LEFT(J89,FIND("-",J89)-1)))&gt;VALUE(TRIM(RIGHT(J89,LEN(J89)-FIND("-",J89)))),1,0)+IF(ISERROR(FIND("-",K89)),0,IF(VALUE(TRIM(LEFT(K89,FIND("-",K89)-1)))&gt;VALUE(TRIM(RIGHT(K89,LEN(K89)-FIND("-",K89)))),1,0))&amp;"-"&amp;IF(VALUE(TRIM(LEFT(I89,FIND("-",I89)-1)))&gt;VALUE(TRIM(RIGHT(I89,LEN(I89)-FIND("-",I89)))),0,1)+IF(VALUE(TRIM(LEFT(J89,FIND("-",J89)-1)))&gt;VALUE(TRIM(RIGHT(J89,LEN(J89)-FIND("-",J89)))),0,1)+IF(ISERROR(FIND("-",K89)),0,IF(VALUE(TRIM(LEFT(K89,FIND("-",K89)-1)))&gt;VALUE(TRIM(RIGHT(K89,LEN(K89)-FIND("-",K89)))),0,1)))</f>
      </c>
      <c r="M89" s="115">
        <f>IF(L89="","",IF(VALUE(LEFT(L89))&gt;VALUE(RIGHT(L89)),VALUE(LEFT(M88))+1&amp;"-"&amp;RIGHT(M88),LEFT(M88)&amp;"-"&amp;VALUE(RIGHT(M88))+1))</f>
      </c>
      <c r="N89" s="63"/>
    </row>
    <row r="90" spans="1:14" ht="12.75">
      <c r="A90" s="63"/>
      <c r="B90" s="89"/>
      <c r="C90" s="90"/>
      <c r="D90" s="90"/>
      <c r="E90" s="91"/>
      <c r="F90" s="89"/>
      <c r="G90" s="90"/>
      <c r="H90" s="90"/>
      <c r="I90" s="71"/>
      <c r="J90" s="71"/>
      <c r="K90" s="71"/>
      <c r="L90" s="71"/>
      <c r="M90" s="71"/>
      <c r="N90" s="63"/>
    </row>
    <row r="91" spans="9:13" ht="12.75">
      <c r="I91" s="71"/>
      <c r="J91" s="71"/>
      <c r="K91" s="71"/>
      <c r="L91" s="71"/>
      <c r="M91" s="71"/>
    </row>
    <row r="92" spans="4:13" ht="12.75">
      <c r="D92" s="72" t="s">
        <v>439</v>
      </c>
      <c r="E92" s="73"/>
      <c r="H92" s="113">
        <f>IF(M89="","",IF(VALUE(LEFT(M89))&gt;VALUE(RIGHT(M89)),D83,H83))</f>
      </c>
      <c r="I92" s="71"/>
      <c r="J92" s="71"/>
      <c r="K92" s="71"/>
      <c r="L92" s="71"/>
      <c r="M92" s="71"/>
    </row>
    <row r="93" spans="8:13" ht="12.75">
      <c r="H93" s="71"/>
      <c r="I93" s="71"/>
      <c r="J93" s="71"/>
      <c r="K93" s="71"/>
      <c r="L93" s="71"/>
      <c r="M93" s="71"/>
    </row>
    <row r="94" spans="4:13" ht="12.75">
      <c r="D94" s="72" t="s">
        <v>442</v>
      </c>
      <c r="E94" s="73"/>
      <c r="H94" s="113">
        <f>M89</f>
      </c>
      <c r="I94" s="71"/>
      <c r="J94" s="71"/>
      <c r="K94" s="71"/>
      <c r="L94" s="71"/>
      <c r="M94" s="71"/>
    </row>
    <row r="99" spans="4:8" ht="12.75">
      <c r="D99" s="46" t="s">
        <v>446</v>
      </c>
      <c r="H99" s="46" t="s">
        <v>446</v>
      </c>
    </row>
    <row r="101" spans="2:8" ht="18.75" customHeight="1">
      <c r="B101" s="59" t="s">
        <v>433</v>
      </c>
      <c r="C101" s="82"/>
      <c r="D101" s="60"/>
      <c r="E101" s="61"/>
      <c r="F101" s="59" t="s">
        <v>434</v>
      </c>
      <c r="G101" s="82"/>
      <c r="H101" s="60"/>
    </row>
    <row r="102" spans="2:8" ht="18.75" customHeight="1">
      <c r="B102" s="59" t="s">
        <v>436</v>
      </c>
      <c r="C102" s="82"/>
      <c r="D102" s="60"/>
      <c r="E102" s="61"/>
      <c r="F102" s="59" t="s">
        <v>437</v>
      </c>
      <c r="G102" s="82"/>
      <c r="H102" s="60"/>
    </row>
    <row r="103" spans="2:8" ht="18.75" customHeight="1">
      <c r="B103" s="141" t="s">
        <v>438</v>
      </c>
      <c r="C103" s="83"/>
      <c r="D103" s="60"/>
      <c r="E103" s="61"/>
      <c r="F103" s="141" t="s">
        <v>438</v>
      </c>
      <c r="G103" s="83"/>
      <c r="H103" s="60"/>
    </row>
    <row r="104" spans="2:13" ht="18.75" customHeight="1">
      <c r="B104" s="141"/>
      <c r="C104" s="83"/>
      <c r="D104" s="60"/>
      <c r="E104" s="61"/>
      <c r="F104" s="141"/>
      <c r="G104" s="83"/>
      <c r="H104" s="60"/>
      <c r="L104" s="67"/>
      <c r="M104" s="67"/>
    </row>
    <row r="105" spans="12:13" ht="12.75">
      <c r="L105" s="63"/>
      <c r="M105" s="63"/>
    </row>
    <row r="106" spans="12:13" ht="12.75">
      <c r="L106" s="70"/>
      <c r="M106" s="70"/>
    </row>
    <row r="107" spans="2:13" ht="18.75" customHeight="1">
      <c r="B107" s="59" t="s">
        <v>433</v>
      </c>
      <c r="C107" s="82"/>
      <c r="D107" s="60"/>
      <c r="E107" s="61"/>
      <c r="F107" s="59" t="s">
        <v>434</v>
      </c>
      <c r="G107" s="82"/>
      <c r="H107" s="60"/>
      <c r="L107" s="63"/>
      <c r="M107" s="63"/>
    </row>
    <row r="108" spans="2:13" ht="18.75" customHeight="1">
      <c r="B108" s="59" t="s">
        <v>436</v>
      </c>
      <c r="C108" s="82"/>
      <c r="D108" s="60"/>
      <c r="E108" s="61"/>
      <c r="F108" s="59" t="s">
        <v>437</v>
      </c>
      <c r="G108" s="82"/>
      <c r="H108" s="60"/>
      <c r="L108" s="74"/>
      <c r="M108" s="74"/>
    </row>
    <row r="109" spans="2:8" ht="18.75" customHeight="1">
      <c r="B109" s="141" t="s">
        <v>438</v>
      </c>
      <c r="C109" s="83"/>
      <c r="D109" s="60"/>
      <c r="E109" s="61"/>
      <c r="F109" s="141" t="s">
        <v>438</v>
      </c>
      <c r="G109" s="83"/>
      <c r="H109" s="60"/>
    </row>
    <row r="110" spans="2:13" ht="18.75" customHeight="1">
      <c r="B110" s="141"/>
      <c r="C110" s="83"/>
      <c r="D110" s="60"/>
      <c r="E110" s="61"/>
      <c r="F110" s="141"/>
      <c r="G110" s="83"/>
      <c r="H110" s="60"/>
      <c r="L110" s="1"/>
      <c r="M110" s="1"/>
    </row>
    <row r="112" spans="2:8" ht="18.75" customHeight="1">
      <c r="B112" s="59" t="s">
        <v>433</v>
      </c>
      <c r="C112" s="82"/>
      <c r="D112" s="60"/>
      <c r="E112" s="61"/>
      <c r="F112" s="59" t="s">
        <v>434</v>
      </c>
      <c r="G112" s="82"/>
      <c r="H112" s="60"/>
    </row>
    <row r="113" spans="2:8" ht="18.75" customHeight="1">
      <c r="B113" s="59" t="s">
        <v>436</v>
      </c>
      <c r="C113" s="82"/>
      <c r="D113" s="60"/>
      <c r="E113" s="61"/>
      <c r="F113" s="59" t="s">
        <v>437</v>
      </c>
      <c r="G113" s="82"/>
      <c r="H113" s="60"/>
    </row>
    <row r="114" spans="2:8" ht="18.75" customHeight="1">
      <c r="B114" s="141" t="s">
        <v>438</v>
      </c>
      <c r="C114" s="83"/>
      <c r="D114" s="60"/>
      <c r="E114" s="61"/>
      <c r="F114" s="141" t="s">
        <v>438</v>
      </c>
      <c r="G114" s="83"/>
      <c r="H114" s="60"/>
    </row>
    <row r="115" spans="2:8" ht="18.75" customHeight="1">
      <c r="B115" s="141"/>
      <c r="C115" s="83"/>
      <c r="D115" s="60"/>
      <c r="E115" s="61"/>
      <c r="F115" s="141"/>
      <c r="G115" s="83"/>
      <c r="H115" s="60"/>
    </row>
    <row r="117" spans="2:8" ht="18.75" customHeight="1">
      <c r="B117" s="59" t="s">
        <v>433</v>
      </c>
      <c r="C117" s="82"/>
      <c r="D117" s="60"/>
      <c r="E117" s="61"/>
      <c r="F117" s="59" t="s">
        <v>434</v>
      </c>
      <c r="G117" s="82"/>
      <c r="H117" s="60"/>
    </row>
    <row r="118" spans="2:8" ht="18.75" customHeight="1">
      <c r="B118" s="59" t="s">
        <v>436</v>
      </c>
      <c r="C118" s="82"/>
      <c r="D118" s="60"/>
      <c r="E118" s="61"/>
      <c r="F118" s="59" t="s">
        <v>437</v>
      </c>
      <c r="G118" s="82"/>
      <c r="H118" s="60"/>
    </row>
    <row r="119" spans="2:8" ht="18.75" customHeight="1">
      <c r="B119" s="141" t="s">
        <v>438</v>
      </c>
      <c r="C119" s="83"/>
      <c r="D119" s="60"/>
      <c r="E119" s="61"/>
      <c r="F119" s="141" t="s">
        <v>438</v>
      </c>
      <c r="G119" s="83"/>
      <c r="H119" s="60"/>
    </row>
    <row r="120" spans="2:8" ht="18.75" customHeight="1">
      <c r="B120" s="141"/>
      <c r="C120" s="83"/>
      <c r="D120" s="60"/>
      <c r="E120" s="61"/>
      <c r="F120" s="141"/>
      <c r="G120" s="83"/>
      <c r="H120" s="60"/>
    </row>
    <row r="123" spans="2:8" ht="18.75" customHeight="1">
      <c r="B123" s="59" t="s">
        <v>433</v>
      </c>
      <c r="C123" s="82"/>
      <c r="D123" s="60"/>
      <c r="E123" s="61"/>
      <c r="F123" s="59" t="s">
        <v>434</v>
      </c>
      <c r="G123" s="82"/>
      <c r="H123" s="60"/>
    </row>
    <row r="124" spans="2:8" ht="18.75" customHeight="1">
      <c r="B124" s="59" t="s">
        <v>436</v>
      </c>
      <c r="C124" s="82"/>
      <c r="D124" s="60"/>
      <c r="E124" s="61"/>
      <c r="F124" s="59" t="s">
        <v>437</v>
      </c>
      <c r="G124" s="82"/>
      <c r="H124" s="60"/>
    </row>
    <row r="125" spans="2:8" ht="18.75" customHeight="1">
      <c r="B125" s="141" t="s">
        <v>438</v>
      </c>
      <c r="C125" s="83"/>
      <c r="D125" s="60"/>
      <c r="E125" s="61"/>
      <c r="F125" s="141" t="s">
        <v>438</v>
      </c>
      <c r="G125" s="83"/>
      <c r="H125" s="60"/>
    </row>
    <row r="126" spans="2:8" ht="18.75" customHeight="1">
      <c r="B126" s="141"/>
      <c r="C126" s="83"/>
      <c r="D126" s="60"/>
      <c r="E126" s="61"/>
      <c r="F126" s="141"/>
      <c r="G126" s="83"/>
      <c r="H126" s="60"/>
    </row>
    <row r="128" spans="2:8" ht="18.75" customHeight="1">
      <c r="B128" s="59" t="s">
        <v>433</v>
      </c>
      <c r="C128" s="82"/>
      <c r="D128" s="60"/>
      <c r="E128" s="61"/>
      <c r="F128" s="59" t="s">
        <v>434</v>
      </c>
      <c r="G128" s="82"/>
      <c r="H128" s="60"/>
    </row>
    <row r="129" spans="2:8" ht="18.75" customHeight="1">
      <c r="B129" s="59" t="s">
        <v>436</v>
      </c>
      <c r="C129" s="82"/>
      <c r="D129" s="60"/>
      <c r="E129" s="61"/>
      <c r="F129" s="59" t="s">
        <v>437</v>
      </c>
      <c r="G129" s="82"/>
      <c r="H129" s="60"/>
    </row>
    <row r="130" spans="2:8" ht="18.75" customHeight="1">
      <c r="B130" s="141" t="s">
        <v>438</v>
      </c>
      <c r="C130" s="83"/>
      <c r="D130" s="60"/>
      <c r="E130" s="61"/>
      <c r="F130" s="141" t="s">
        <v>438</v>
      </c>
      <c r="G130" s="83"/>
      <c r="H130" s="60"/>
    </row>
    <row r="131" spans="2:8" ht="18.75" customHeight="1">
      <c r="B131" s="141"/>
      <c r="C131" s="83"/>
      <c r="D131" s="60"/>
      <c r="E131" s="61"/>
      <c r="F131" s="141"/>
      <c r="G131" s="83"/>
      <c r="H131" s="60"/>
    </row>
    <row r="135" spans="4:8" ht="12.75">
      <c r="D135" s="46" t="s">
        <v>446</v>
      </c>
      <c r="H135" s="46" t="s">
        <v>446</v>
      </c>
    </row>
    <row r="137" spans="2:8" ht="18.75" customHeight="1">
      <c r="B137" s="59" t="s">
        <v>433</v>
      </c>
      <c r="C137" s="82"/>
      <c r="D137" s="60"/>
      <c r="E137" s="61"/>
      <c r="F137" s="59" t="s">
        <v>434</v>
      </c>
      <c r="G137" s="82"/>
      <c r="H137" s="60"/>
    </row>
    <row r="138" spans="2:8" ht="18.75" customHeight="1">
      <c r="B138" s="59" t="s">
        <v>436</v>
      </c>
      <c r="C138" s="82"/>
      <c r="D138" s="60"/>
      <c r="E138" s="61"/>
      <c r="F138" s="59" t="s">
        <v>437</v>
      </c>
      <c r="G138" s="82"/>
      <c r="H138" s="60"/>
    </row>
    <row r="139" spans="2:8" ht="18.75" customHeight="1">
      <c r="B139" s="141" t="s">
        <v>438</v>
      </c>
      <c r="C139" s="83"/>
      <c r="D139" s="60"/>
      <c r="E139" s="61"/>
      <c r="F139" s="141" t="s">
        <v>438</v>
      </c>
      <c r="G139" s="83"/>
      <c r="H139" s="60"/>
    </row>
    <row r="140" spans="2:13" ht="18.75" customHeight="1">
      <c r="B140" s="141"/>
      <c r="C140" s="83"/>
      <c r="D140" s="60"/>
      <c r="E140" s="61"/>
      <c r="F140" s="141"/>
      <c r="G140" s="83"/>
      <c r="H140" s="60"/>
      <c r="L140" s="67"/>
      <c r="M140" s="67"/>
    </row>
    <row r="141" spans="12:13" ht="12.75">
      <c r="L141" s="63"/>
      <c r="M141" s="63"/>
    </row>
    <row r="142" spans="12:13" ht="12.75">
      <c r="L142" s="70"/>
      <c r="M142" s="70"/>
    </row>
    <row r="143" spans="2:13" ht="18.75" customHeight="1">
      <c r="B143" s="59" t="s">
        <v>433</v>
      </c>
      <c r="C143" s="82"/>
      <c r="D143" s="60"/>
      <c r="E143" s="61"/>
      <c r="F143" s="59" t="s">
        <v>434</v>
      </c>
      <c r="G143" s="82"/>
      <c r="H143" s="60"/>
      <c r="L143" s="63"/>
      <c r="M143" s="63"/>
    </row>
    <row r="144" spans="2:13" ht="18.75" customHeight="1">
      <c r="B144" s="59" t="s">
        <v>436</v>
      </c>
      <c r="C144" s="82"/>
      <c r="D144" s="60"/>
      <c r="E144" s="61"/>
      <c r="F144" s="59" t="s">
        <v>437</v>
      </c>
      <c r="G144" s="82"/>
      <c r="H144" s="60"/>
      <c r="L144" s="74"/>
      <c r="M144" s="74"/>
    </row>
    <row r="145" spans="2:8" ht="18.75" customHeight="1">
      <c r="B145" s="141" t="s">
        <v>438</v>
      </c>
      <c r="C145" s="83"/>
      <c r="D145" s="60"/>
      <c r="E145" s="61"/>
      <c r="F145" s="141" t="s">
        <v>438</v>
      </c>
      <c r="G145" s="83"/>
      <c r="H145" s="60"/>
    </row>
    <row r="146" spans="2:13" ht="18.75" customHeight="1">
      <c r="B146" s="141"/>
      <c r="C146" s="83"/>
      <c r="D146" s="60"/>
      <c r="E146" s="61"/>
      <c r="F146" s="141"/>
      <c r="G146" s="83"/>
      <c r="H146" s="60"/>
      <c r="L146" s="1"/>
      <c r="M146" s="1"/>
    </row>
    <row r="148" spans="2:8" ht="18.75" customHeight="1">
      <c r="B148" s="59" t="s">
        <v>433</v>
      </c>
      <c r="C148" s="82"/>
      <c r="D148" s="60"/>
      <c r="E148" s="61"/>
      <c r="F148" s="59" t="s">
        <v>434</v>
      </c>
      <c r="G148" s="82"/>
      <c r="H148" s="60"/>
    </row>
    <row r="149" spans="2:8" ht="18.75" customHeight="1">
      <c r="B149" s="59" t="s">
        <v>436</v>
      </c>
      <c r="C149" s="82"/>
      <c r="D149" s="60"/>
      <c r="E149" s="61"/>
      <c r="F149" s="59" t="s">
        <v>437</v>
      </c>
      <c r="G149" s="82"/>
      <c r="H149" s="60"/>
    </row>
    <row r="150" spans="2:8" ht="18.75" customHeight="1">
      <c r="B150" s="141" t="s">
        <v>438</v>
      </c>
      <c r="C150" s="83"/>
      <c r="D150" s="60"/>
      <c r="E150" s="61"/>
      <c r="F150" s="141" t="s">
        <v>438</v>
      </c>
      <c r="G150" s="83"/>
      <c r="H150" s="60"/>
    </row>
    <row r="151" spans="2:8" ht="18.75" customHeight="1">
      <c r="B151" s="141"/>
      <c r="C151" s="83"/>
      <c r="D151" s="60"/>
      <c r="E151" s="61"/>
      <c r="F151" s="141"/>
      <c r="G151" s="83"/>
      <c r="H151" s="60"/>
    </row>
    <row r="153" spans="2:8" ht="18.75" customHeight="1">
      <c r="B153" s="59" t="s">
        <v>433</v>
      </c>
      <c r="C153" s="82"/>
      <c r="D153" s="60"/>
      <c r="E153" s="61"/>
      <c r="F153" s="59" t="s">
        <v>434</v>
      </c>
      <c r="G153" s="82"/>
      <c r="H153" s="60"/>
    </row>
    <row r="154" spans="2:8" ht="18.75" customHeight="1">
      <c r="B154" s="59" t="s">
        <v>436</v>
      </c>
      <c r="C154" s="82"/>
      <c r="D154" s="60"/>
      <c r="E154" s="61"/>
      <c r="F154" s="59" t="s">
        <v>437</v>
      </c>
      <c r="G154" s="82"/>
      <c r="H154" s="60"/>
    </row>
    <row r="155" spans="2:8" ht="18.75" customHeight="1">
      <c r="B155" s="141" t="s">
        <v>438</v>
      </c>
      <c r="C155" s="83"/>
      <c r="D155" s="60"/>
      <c r="E155" s="61"/>
      <c r="F155" s="141" t="s">
        <v>438</v>
      </c>
      <c r="G155" s="83"/>
      <c r="H155" s="60"/>
    </row>
    <row r="156" spans="2:8" ht="18.75" customHeight="1">
      <c r="B156" s="141"/>
      <c r="C156" s="83"/>
      <c r="D156" s="60"/>
      <c r="E156" s="61"/>
      <c r="F156" s="141"/>
      <c r="G156" s="83"/>
      <c r="H156" s="60"/>
    </row>
    <row r="159" spans="2:8" ht="18.75" customHeight="1">
      <c r="B159" s="59" t="s">
        <v>433</v>
      </c>
      <c r="C159" s="82"/>
      <c r="D159" s="60"/>
      <c r="E159" s="61"/>
      <c r="F159" s="59" t="s">
        <v>434</v>
      </c>
      <c r="G159" s="82"/>
      <c r="H159" s="60"/>
    </row>
    <row r="160" spans="2:8" ht="18.75" customHeight="1">
      <c r="B160" s="59" t="s">
        <v>436</v>
      </c>
      <c r="C160" s="82"/>
      <c r="D160" s="60"/>
      <c r="E160" s="61"/>
      <c r="F160" s="59" t="s">
        <v>437</v>
      </c>
      <c r="G160" s="82"/>
      <c r="H160" s="60"/>
    </row>
    <row r="161" spans="2:8" ht="18.75" customHeight="1">
      <c r="B161" s="141" t="s">
        <v>438</v>
      </c>
      <c r="C161" s="83"/>
      <c r="D161" s="60"/>
      <c r="E161" s="61"/>
      <c r="F161" s="141" t="s">
        <v>438</v>
      </c>
      <c r="G161" s="83"/>
      <c r="H161" s="60"/>
    </row>
    <row r="162" spans="2:8" ht="18.75" customHeight="1">
      <c r="B162" s="141"/>
      <c r="C162" s="83"/>
      <c r="D162" s="60"/>
      <c r="E162" s="61"/>
      <c r="F162" s="141"/>
      <c r="G162" s="83"/>
      <c r="H162" s="60"/>
    </row>
    <row r="164" spans="2:8" ht="18.75" customHeight="1">
      <c r="B164" s="59" t="s">
        <v>433</v>
      </c>
      <c r="C164" s="82"/>
      <c r="D164" s="60"/>
      <c r="E164" s="61"/>
      <c r="F164" s="59" t="s">
        <v>434</v>
      </c>
      <c r="G164" s="82"/>
      <c r="H164" s="60"/>
    </row>
    <row r="165" spans="2:8" ht="18.75" customHeight="1">
      <c r="B165" s="59" t="s">
        <v>436</v>
      </c>
      <c r="C165" s="82"/>
      <c r="D165" s="60"/>
      <c r="E165" s="61"/>
      <c r="F165" s="59" t="s">
        <v>437</v>
      </c>
      <c r="G165" s="82"/>
      <c r="H165" s="60"/>
    </row>
    <row r="166" spans="2:8" ht="18.75" customHeight="1">
      <c r="B166" s="141" t="s">
        <v>438</v>
      </c>
      <c r="C166" s="83"/>
      <c r="D166" s="60"/>
      <c r="E166" s="61"/>
      <c r="F166" s="141" t="s">
        <v>438</v>
      </c>
      <c r="G166" s="83"/>
      <c r="H166" s="60"/>
    </row>
    <row r="167" spans="2:8" ht="18.75" customHeight="1">
      <c r="B167" s="141"/>
      <c r="C167" s="83"/>
      <c r="D167" s="60"/>
      <c r="E167" s="61"/>
      <c r="F167" s="141"/>
      <c r="G167" s="83"/>
      <c r="H167" s="60"/>
    </row>
    <row r="173" spans="5:13" ht="12.75">
      <c r="E173" s="46" t="s">
        <v>487</v>
      </c>
      <c r="F173" s="46" t="s">
        <v>488</v>
      </c>
      <c r="G173" s="46" t="s">
        <v>480</v>
      </c>
      <c r="H173" s="46" t="s">
        <v>481</v>
      </c>
      <c r="I173" s="46" t="s">
        <v>482</v>
      </c>
      <c r="J173" s="46" t="s">
        <v>483</v>
      </c>
      <c r="K173" s="46" t="s">
        <v>484</v>
      </c>
      <c r="L173" s="46" t="s">
        <v>485</v>
      </c>
      <c r="M173" s="46" t="s">
        <v>486</v>
      </c>
    </row>
    <row r="174" spans="4:12" ht="12.75">
      <c r="D174" s="46" t="str">
        <f>D19</f>
        <v>CTT SALLENT.RESET</v>
      </c>
      <c r="E174" s="46" t="str">
        <f ca="1">LEFT(RIGHT(CELL("filename",D174),3))</f>
        <v>B</v>
      </c>
      <c r="F174" s="46">
        <f ca="1">VALUE(MID(RIGHT(CELL("filename",E174),3),2,1))</f>
        <v>1</v>
      </c>
      <c r="G174" s="47">
        <v>3</v>
      </c>
      <c r="H174" s="46">
        <f>COUNTIF(H$13:H$92,D174)</f>
        <v>0</v>
      </c>
      <c r="I174" s="46">
        <f>G174-H174</f>
        <v>3</v>
      </c>
      <c r="J174" s="46" t="e">
        <f>VALUE(LEFT(M25))+VALUE(LEFT(M59))+VALUE(LEFT(M89))</f>
        <v>#VALUE!</v>
      </c>
      <c r="K174" s="46" t="e">
        <f>15-J174</f>
        <v>#VALUE!</v>
      </c>
      <c r="L174" s="46">
        <f>IF(M174="",RANK(H174,H$174:$H177),M174)</f>
        <v>1</v>
      </c>
    </row>
    <row r="175" spans="4:12" ht="12.75">
      <c r="D175" s="46" t="str">
        <f>D4</f>
        <v>CTT POBLENOU</v>
      </c>
      <c r="E175" s="46" t="str">
        <f ca="1">LEFT(RIGHT(CELL("filename",D175),3))</f>
        <v>B</v>
      </c>
      <c r="F175" s="46">
        <f ca="1">VALUE(MID(RIGHT(CELL("filename",E175),3),2,1))</f>
        <v>1</v>
      </c>
      <c r="G175" s="47">
        <v>3</v>
      </c>
      <c r="H175" s="46">
        <f>COUNTIF(H$13:H$92,D175)-1</f>
        <v>0</v>
      </c>
      <c r="I175" s="46">
        <f>G175-H175</f>
        <v>3</v>
      </c>
      <c r="J175" s="46" t="e">
        <f>VALUE(LEFT(M10))+VALUE(LEFT(M40))+VALUE(RIGHT(M89))</f>
        <v>#VALUE!</v>
      </c>
      <c r="K175" s="46" t="e">
        <f>15-J175</f>
        <v>#VALUE!</v>
      </c>
      <c r="L175" s="46">
        <f>IF(M175="",RANK(H175,H$174:$H178),M175)</f>
        <v>1</v>
      </c>
    </row>
    <row r="176" spans="4:12" ht="12.75">
      <c r="D176" s="46" t="str">
        <f>H4</f>
        <v>CTT BARCELONA "A"</v>
      </c>
      <c r="E176" s="46" t="str">
        <f ca="1">LEFT(RIGHT(CELL("filename",D176),3))</f>
        <v>B</v>
      </c>
      <c r="F176" s="46">
        <f ca="1">VALUE(MID(RIGHT(CELL("filename",E176),3),2,1))</f>
        <v>1</v>
      </c>
      <c r="G176" s="47">
        <v>3</v>
      </c>
      <c r="H176" s="46">
        <f>COUNTIF(H$13:H$92,D176)-1</f>
        <v>0</v>
      </c>
      <c r="I176" s="46">
        <f>G176-H176</f>
        <v>3</v>
      </c>
      <c r="J176" s="46" t="e">
        <f>VALUE(RIGHT(M10))+VALUE(RIGHT(M59))+VALUE(LEFT(M74))</f>
        <v>#VALUE!</v>
      </c>
      <c r="K176" s="46" t="e">
        <f>15-J176</f>
        <v>#VALUE!</v>
      </c>
      <c r="L176" s="46">
        <f>IF(M176="",RANK(H176,H$174:$H179),M176)</f>
        <v>1</v>
      </c>
    </row>
    <row r="177" spans="4:12" ht="12.75">
      <c r="D177" s="46" t="str">
        <f>H19</f>
        <v>CTT AMICS TERRASSA "B"</v>
      </c>
      <c r="E177" s="46" t="str">
        <f ca="1">LEFT(RIGHT(CELL("filename",D177),3))</f>
        <v>B</v>
      </c>
      <c r="F177" s="46">
        <f ca="1">VALUE(MID(RIGHT(CELL("filename",E177),3),2,1))</f>
        <v>1</v>
      </c>
      <c r="G177" s="47">
        <v>3</v>
      </c>
      <c r="H177" s="46">
        <f>COUNTIF(H$13:H$92,D177)-3</f>
        <v>0</v>
      </c>
      <c r="I177" s="46">
        <f>G177-H177</f>
        <v>3</v>
      </c>
      <c r="J177" s="46" t="e">
        <f>VALUE(RIGHT(M25))+VALUE(RIGHT(M40))+VALUE(RIGHT(M74))</f>
        <v>#VALUE!</v>
      </c>
      <c r="K177" s="46" t="e">
        <f>15-J177</f>
        <v>#VALUE!</v>
      </c>
      <c r="L177" s="46">
        <f>IF(M177="",RANK(H177,H$174:$H180),M177)</f>
        <v>1</v>
      </c>
    </row>
  </sheetData>
  <sheetProtection/>
  <mergeCells count="36">
    <mergeCell ref="B155:B156"/>
    <mergeCell ref="F155:F156"/>
    <mergeCell ref="B161:B162"/>
    <mergeCell ref="F161:F162"/>
    <mergeCell ref="B166:B167"/>
    <mergeCell ref="F166:F167"/>
    <mergeCell ref="B139:B140"/>
    <mergeCell ref="F139:F140"/>
    <mergeCell ref="B145:B146"/>
    <mergeCell ref="F145:F146"/>
    <mergeCell ref="B150:B151"/>
    <mergeCell ref="F150:F151"/>
    <mergeCell ref="B119:B120"/>
    <mergeCell ref="F119:F120"/>
    <mergeCell ref="B125:B126"/>
    <mergeCell ref="F125:F126"/>
    <mergeCell ref="B130:B131"/>
    <mergeCell ref="F130:F131"/>
    <mergeCell ref="B103:B104"/>
    <mergeCell ref="F103:F104"/>
    <mergeCell ref="B109:B110"/>
    <mergeCell ref="F109:F110"/>
    <mergeCell ref="B114:B115"/>
    <mergeCell ref="F114:F115"/>
    <mergeCell ref="B56:B57"/>
    <mergeCell ref="F56:F57"/>
    <mergeCell ref="B71:B72"/>
    <mergeCell ref="F71:F72"/>
    <mergeCell ref="B86:B87"/>
    <mergeCell ref="F86:F87"/>
    <mergeCell ref="B7:B8"/>
    <mergeCell ref="F7:F8"/>
    <mergeCell ref="B22:B23"/>
    <mergeCell ref="F22:F23"/>
    <mergeCell ref="B37:B38"/>
    <mergeCell ref="F37:F38"/>
  </mergeCells>
  <printOptions/>
  <pageMargins left="0.1" right="0.03" top="0.17" bottom="0.06" header="0" footer="0"/>
  <pageSetup horizontalDpi="1200" verticalDpi="1200" orientation="landscape" paperSize="9" scale="77" r:id="rId3"/>
  <rowBreaks count="2" manualBreakCount="2">
    <brk id="97" max="14" man="1"/>
    <brk id="132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F177"/>
  <sheetViews>
    <sheetView showGridLines="0" view="pageBreakPreview" zoomScale="70" zoomScaleNormal="75" zoomScaleSheetLayoutView="70" zoomScalePageLayoutView="0" workbookViewId="0" topLeftCell="A1">
      <selection activeCell="C5" sqref="C5"/>
    </sheetView>
  </sheetViews>
  <sheetFormatPr defaultColWidth="11.421875" defaultRowHeight="12.75"/>
  <cols>
    <col min="1" max="1" width="12.7109375" style="1" customWidth="1"/>
    <col min="2" max="2" width="4.421875" style="46" bestFit="1" customWidth="1"/>
    <col min="3" max="3" width="6.00390625" style="46" bestFit="1" customWidth="1"/>
    <col min="4" max="4" width="34.7109375" style="46" bestFit="1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8.710937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7109375" style="1" customWidth="1"/>
    <col min="15" max="15" width="1.421875" style="1" bestFit="1" customWidth="1"/>
    <col min="16" max="16" width="5.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421875" style="126" bestFit="1" customWidth="1"/>
    <col min="21" max="21" width="30.7109375" style="1" bestFit="1" customWidth="1"/>
    <col min="22" max="22" width="6.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421875" style="1" customWidth="1"/>
  </cols>
  <sheetData>
    <row r="1" spans="4:20" ht="13.5">
      <c r="D1" s="46" t="s">
        <v>419</v>
      </c>
      <c r="H1" s="131" t="str">
        <f>sorteig!E13</f>
        <v>CASTELLAR (2 taules)</v>
      </c>
      <c r="I1" s="46" t="s">
        <v>420</v>
      </c>
      <c r="J1" s="48">
        <v>43526</v>
      </c>
      <c r="L1" s="84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26" t="s">
        <v>372</v>
      </c>
    </row>
    <row r="2" spans="1:10" ht="13.5">
      <c r="A2" s="51" t="s">
        <v>479</v>
      </c>
      <c r="B2" s="52"/>
      <c r="C2" s="52"/>
      <c r="D2" s="52"/>
      <c r="I2" s="46" t="s">
        <v>422</v>
      </c>
      <c r="J2" s="49" t="str">
        <f>Q5</f>
        <v>G-4</v>
      </c>
    </row>
    <row r="3" spans="4:8" ht="13.5">
      <c r="D3" s="46" t="s">
        <v>423</v>
      </c>
      <c r="H3" s="46" t="s">
        <v>424</v>
      </c>
    </row>
    <row r="4" spans="2:17" ht="13.5">
      <c r="B4" s="54">
        <v>2</v>
      </c>
      <c r="C4" s="55" t="s">
        <v>426</v>
      </c>
      <c r="D4" s="56" t="str">
        <f>VLOOKUP(B4,CLUB,2,0)</f>
        <v>ATT CASTELLAR</v>
      </c>
      <c r="F4" s="54">
        <v>3</v>
      </c>
      <c r="G4" s="55" t="s">
        <v>426</v>
      </c>
      <c r="H4" s="56" t="str">
        <f>VLOOKUP(F4,CLUB,2,0)</f>
        <v>CN SABADELL BENJAMÍ / ALEVÍ “A”</v>
      </c>
      <c r="I4" s="55" t="s">
        <v>427</v>
      </c>
      <c r="J4" s="55" t="s">
        <v>428</v>
      </c>
      <c r="K4" s="55" t="s">
        <v>429</v>
      </c>
      <c r="L4" s="57" t="s">
        <v>430</v>
      </c>
      <c r="M4" s="57" t="s">
        <v>431</v>
      </c>
      <c r="P4" s="50" t="s">
        <v>432</v>
      </c>
      <c r="Q4" s="12" t="s">
        <v>421</v>
      </c>
    </row>
    <row r="5" spans="1:27" s="63" customFormat="1" ht="18.75" customHeight="1">
      <c r="A5" s="53" t="s">
        <v>425</v>
      </c>
      <c r="B5" s="116" t="s">
        <v>433</v>
      </c>
      <c r="C5" s="60" t="s">
        <v>372</v>
      </c>
      <c r="D5" s="114" t="str">
        <f aca="true" t="shared" si="0" ref="D5:D10">VLOOKUP(C5,jugA1,2,0)</f>
        <v> </v>
      </c>
      <c r="E5" s="61"/>
      <c r="F5" s="116" t="s">
        <v>434</v>
      </c>
      <c r="G5" s="60" t="s">
        <v>372</v>
      </c>
      <c r="H5" s="114" t="str">
        <f aca="true" t="shared" si="1" ref="H5:H10">VLOOKUP(G5,jugA1,2,0)</f>
        <v> </v>
      </c>
      <c r="I5" s="62"/>
      <c r="J5" s="62"/>
      <c r="K5" s="62"/>
      <c r="L5" s="115">
        <f>IF(OR(I5="",J5=""),"",IF(VALUE(TRIM(LEFT(I5,FIND("-",I5)-1)))&gt;VALUE(TRIM(RIGHT(I5,LEN(I5)-FIND("-",I5)))),1,0)+IF(VALUE(TRIM(LEFT(J5,FIND("-",J5)-1)))&gt;VALUE(TRIM(RIGHT(J5,LEN(J5)-FIND("-",J5)))),1,0)+IF(ISERROR(FIND("-",K5)),0,IF(VALUE(TRIM(LEFT(K5,FIND("-",K5)-1)))&gt;VALUE(TRIM(RIGHT(K5,LEN(K5)-FIND("-",K5)))),1,0))&amp;"-"&amp;IF(VALUE(TRIM(LEFT(I5,FIND("-",I5)-1)))&gt;VALUE(TRIM(RIGHT(I5,LEN(I5)-FIND("-",I5)))),0,1)+IF(VALUE(TRIM(LEFT(J5,FIND("-",J5)-1)))&gt;VALUE(TRIM(RIGHT(J5,LEN(J5)-FIND("-",J5)))),0,1)+IF(ISERROR(FIND("-",K5)),0,IF(VALUE(TRIM(LEFT(K5,FIND("-",K5)-1)))&gt;VALUE(TRIM(RIGHT(K5,LEN(K5)-FIND("-",K5)))),0,1)))</f>
      </c>
      <c r="M5" s="115">
        <f>IF(L5="","",IF(VALUE(LEFT(L5))&gt;VALUE(RIGHT(L5)),"1-0","0-1"))</f>
      </c>
      <c r="P5" s="64" t="s">
        <v>372</v>
      </c>
      <c r="Q5" s="65" t="s">
        <v>696</v>
      </c>
      <c r="R5" s="66"/>
      <c r="T5" s="86">
        <v>1</v>
      </c>
      <c r="U5" s="85" t="str">
        <f>sorteig!E15</f>
        <v>CETT ESPARREGUERA "C"</v>
      </c>
      <c r="V5" s="85"/>
      <c r="W5" s="85"/>
      <c r="X5" s="85"/>
      <c r="Y5" s="85"/>
      <c r="Z5" s="67"/>
      <c r="AA5" s="67"/>
    </row>
    <row r="6" spans="1:23" s="63" customFormat="1" ht="18.75" customHeight="1">
      <c r="A6" s="58" t="s">
        <v>435</v>
      </c>
      <c r="B6" s="116" t="s">
        <v>436</v>
      </c>
      <c r="C6" s="60" t="s">
        <v>372</v>
      </c>
      <c r="D6" s="114" t="str">
        <f t="shared" si="0"/>
        <v> </v>
      </c>
      <c r="E6" s="61"/>
      <c r="F6" s="116" t="s">
        <v>437</v>
      </c>
      <c r="G6" s="60" t="s">
        <v>372</v>
      </c>
      <c r="H6" s="114" t="str">
        <f t="shared" si="1"/>
        <v> </v>
      </c>
      <c r="I6" s="62"/>
      <c r="J6" s="62"/>
      <c r="K6" s="62"/>
      <c r="L6" s="115">
        <f>IF(OR(I6="",J6=""),"",IF(VALUE(TRIM(LEFT(I6,FIND("-",I6)-1)))&gt;VALUE(TRIM(RIGHT(I6,LEN(I6)-FIND("-",I6)))),1,0)+IF(VALUE(TRIM(LEFT(J6,FIND("-",J6)-1)))&gt;VALUE(TRIM(RIGHT(J6,LEN(J6)-FIND("-",J6)))),1,0)+IF(ISERROR(FIND("-",K6)),0,IF(VALUE(TRIM(LEFT(K6,FIND("-",K6)-1)))&gt;VALUE(TRIM(RIGHT(K6,LEN(K6)-FIND("-",K6)))),1,0))&amp;"-"&amp;IF(VALUE(TRIM(LEFT(I6,FIND("-",I6)-1)))&gt;VALUE(TRIM(RIGHT(I6,LEN(I6)-FIND("-",I6)))),0,1)+IF(VALUE(TRIM(LEFT(J6,FIND("-",J6)-1)))&gt;VALUE(TRIM(RIGHT(J6,LEN(J6)-FIND("-",J6)))),0,1)+IF(ISERROR(FIND("-",K6)),0,IF(VALUE(TRIM(LEFT(K6,FIND("-",K6)-1)))&gt;VALUE(TRIM(RIGHT(K6,LEN(K6)-FIND("-",K6)))),0,1)))</f>
      </c>
      <c r="M6" s="115">
        <f>IF(L6="","",IF(VALUE(LEFT(L6))&gt;VALUE(RIGHT(L6)),VALUE(LEFT(M5))+1&amp;"-"&amp;RIGHT(M5),LEFT(M5)&amp;"-"&amp;VALUE(RIGHT(M5))+1))</f>
      </c>
      <c r="P6" s="68"/>
      <c r="Q6" s="69"/>
      <c r="R6" s="69"/>
      <c r="T6" s="86">
        <v>2</v>
      </c>
      <c r="U6" s="85" t="str">
        <f>sorteig!E16</f>
        <v>ATT CASTELLAR</v>
      </c>
      <c r="V6" s="85"/>
      <c r="W6" s="85"/>
    </row>
    <row r="7" spans="2:27" s="63" customFormat="1" ht="18.75" customHeight="1">
      <c r="B7" s="142" t="s">
        <v>438</v>
      </c>
      <c r="C7" s="60" t="s">
        <v>372</v>
      </c>
      <c r="D7" s="114" t="str">
        <f t="shared" si="0"/>
        <v> </v>
      </c>
      <c r="E7" s="61"/>
      <c r="F7" s="142" t="s">
        <v>438</v>
      </c>
      <c r="G7" s="60" t="s">
        <v>372</v>
      </c>
      <c r="H7" s="114" t="str">
        <f t="shared" si="1"/>
        <v> </v>
      </c>
      <c r="I7" s="62"/>
      <c r="J7" s="62"/>
      <c r="K7" s="62"/>
      <c r="L7" s="115">
        <f>IF(OR(I7="",J7=""),"",IF(VALUE(TRIM(LEFT(I7,FIND("-",I7)-1)))&gt;VALUE(TRIM(RIGHT(I7,LEN(I7)-FIND("-",I7)))),1,0)+IF(VALUE(TRIM(LEFT(J7,FIND("-",J7)-1)))&gt;VALUE(TRIM(RIGHT(J7,LEN(J7)-FIND("-",J7)))),1,0)+IF(ISERROR(FIND("-",K7)),0,IF(VALUE(TRIM(LEFT(K7,FIND("-",K7)-1)))&gt;VALUE(TRIM(RIGHT(K7,LEN(K7)-FIND("-",K7)))),1,0))&amp;"-"&amp;IF(VALUE(TRIM(LEFT(I7,FIND("-",I7)-1)))&gt;VALUE(TRIM(RIGHT(I7,LEN(I7)-FIND("-",I7)))),0,1)+IF(VALUE(TRIM(LEFT(J7,FIND("-",J7)-1)))&gt;VALUE(TRIM(RIGHT(J7,LEN(J7)-FIND("-",J7)))),0,1)+IF(ISERROR(FIND("-",K7)),0,IF(VALUE(TRIM(LEFT(K7,FIND("-",K7)-1)))&gt;VALUE(TRIM(RIGHT(K7,LEN(K7)-FIND("-",K7)))),0,1)))</f>
      </c>
      <c r="M7" s="115">
        <f>IF(L7="","",IF(VALUE(LEFT(L7))&gt;VALUE(RIGHT(L7)),VALUE(LEFT(M6))+1&amp;"-"&amp;RIGHT(M6),LEFT(M6)&amp;"-"&amp;VALUE(RIGHT(M6))+1))</f>
      </c>
      <c r="P7" s="68"/>
      <c r="Q7" s="69"/>
      <c r="R7" s="69"/>
      <c r="T7" s="86">
        <v>3</v>
      </c>
      <c r="U7" s="85" t="str">
        <f>sorteig!E17</f>
        <v>CN SABADELL BENJAMÍ / ALEVÍ “A”</v>
      </c>
      <c r="V7" s="85"/>
      <c r="W7" s="85"/>
      <c r="Z7" s="70"/>
      <c r="AA7" s="70"/>
    </row>
    <row r="8" spans="2:23" s="63" customFormat="1" ht="18.75" customHeight="1">
      <c r="B8" s="142"/>
      <c r="C8" s="60" t="s">
        <v>372</v>
      </c>
      <c r="D8" s="114" t="str">
        <f t="shared" si="0"/>
        <v> </v>
      </c>
      <c r="E8" s="61"/>
      <c r="F8" s="142"/>
      <c r="G8" s="60" t="s">
        <v>372</v>
      </c>
      <c r="H8" s="114" t="str">
        <f t="shared" si="1"/>
        <v> </v>
      </c>
      <c r="P8" s="68"/>
      <c r="Q8" s="69"/>
      <c r="R8" s="69"/>
      <c r="T8" s="86">
        <v>4</v>
      </c>
      <c r="U8" s="85" t="str">
        <f>sorteig!E18</f>
        <v>CTT BARCELONA "B"</v>
      </c>
      <c r="V8" s="85"/>
      <c r="W8" s="85"/>
    </row>
    <row r="9" spans="2:23" s="63" customFormat="1" ht="18.75" customHeight="1">
      <c r="B9" s="116" t="s">
        <v>433</v>
      </c>
      <c r="C9" s="60" t="s">
        <v>372</v>
      </c>
      <c r="D9" s="114" t="str">
        <f t="shared" si="0"/>
        <v> </v>
      </c>
      <c r="E9" s="61"/>
      <c r="F9" s="116" t="s">
        <v>437</v>
      </c>
      <c r="G9" s="60" t="s">
        <v>372</v>
      </c>
      <c r="H9" s="114" t="str">
        <f t="shared" si="1"/>
        <v> </v>
      </c>
      <c r="I9" s="62"/>
      <c r="J9" s="62"/>
      <c r="K9" s="62"/>
      <c r="L9" s="115">
        <f>IF(OR(I9="",J9=""),"",IF(VALUE(TRIM(LEFT(I9,FIND("-",I9)-1)))&gt;VALUE(TRIM(RIGHT(I9,LEN(I9)-FIND("-",I9)))),1,0)+IF(VALUE(TRIM(LEFT(J9,FIND("-",J9)-1)))&gt;VALUE(TRIM(RIGHT(J9,LEN(J9)-FIND("-",J9)))),1,0)+IF(ISERROR(FIND("-",K9)),0,IF(VALUE(TRIM(LEFT(K9,FIND("-",K9)-1)))&gt;VALUE(TRIM(RIGHT(K9,LEN(K9)-FIND("-",K9)))),1,0))&amp;"-"&amp;IF(VALUE(TRIM(LEFT(I9,FIND("-",I9)-1)))&gt;VALUE(TRIM(RIGHT(I9,LEN(I9)-FIND("-",I9)))),0,1)+IF(VALUE(TRIM(LEFT(J9,FIND("-",J9)-1)))&gt;VALUE(TRIM(RIGHT(J9,LEN(J9)-FIND("-",J9)))),0,1)+IF(ISERROR(FIND("-",K9)),0,IF(VALUE(TRIM(LEFT(K9,FIND("-",K9)-1)))&gt;VALUE(TRIM(RIGHT(K9,LEN(K9)-FIND("-",K9)))),0,1)))</f>
      </c>
      <c r="M9" s="115">
        <f>IF(L9="","",IF(VALUE(LEFT(L9))&gt;VALUE(RIGHT(L9)),VALUE(LEFT(M7))+1&amp;"-"&amp;RIGHT(M7),LEFT(M7)&amp;"-"&amp;VALUE(RIGHT(M7))+1))</f>
      </c>
      <c r="P9" s="68"/>
      <c r="Q9" s="69"/>
      <c r="R9" s="69"/>
      <c r="T9" s="127"/>
      <c r="U9" s="85"/>
      <c r="V9" s="85"/>
      <c r="W9" s="85"/>
    </row>
    <row r="10" spans="2:23" s="63" customFormat="1" ht="18.75" customHeight="1">
      <c r="B10" s="116" t="s">
        <v>436</v>
      </c>
      <c r="C10" s="60" t="s">
        <v>372</v>
      </c>
      <c r="D10" s="114" t="str">
        <f t="shared" si="0"/>
        <v> </v>
      </c>
      <c r="E10" s="61"/>
      <c r="F10" s="116" t="s">
        <v>434</v>
      </c>
      <c r="G10" s="60" t="s">
        <v>372</v>
      </c>
      <c r="H10" s="114" t="str">
        <f t="shared" si="1"/>
        <v> </v>
      </c>
      <c r="I10" s="62"/>
      <c r="J10" s="62"/>
      <c r="K10" s="62"/>
      <c r="L10" s="115">
        <f>IF(OR(I10="",J10=""),"",IF(VALUE(TRIM(LEFT(I10,FIND("-",I10)-1)))&gt;VALUE(TRIM(RIGHT(I10,LEN(I10)-FIND("-",I10)))),1,0)+IF(VALUE(TRIM(LEFT(J10,FIND("-",J10)-1)))&gt;VALUE(TRIM(RIGHT(J10,LEN(J10)-FIND("-",J10)))),1,0)+IF(ISERROR(FIND("-",K10)),0,IF(VALUE(TRIM(LEFT(K10,FIND("-",K10)-1)))&gt;VALUE(TRIM(RIGHT(K10,LEN(K10)-FIND("-",K10)))),1,0))&amp;"-"&amp;IF(VALUE(TRIM(LEFT(I10,FIND("-",I10)-1)))&gt;VALUE(TRIM(RIGHT(I10,LEN(I10)-FIND("-",I10)))),0,1)+IF(VALUE(TRIM(LEFT(J10,FIND("-",J10)-1)))&gt;VALUE(TRIM(RIGHT(J10,LEN(J10)-FIND("-",J10)))),0,1)+IF(ISERROR(FIND("-",K10)),0,IF(VALUE(TRIM(LEFT(K10,FIND("-",K10)-1)))&gt;VALUE(TRIM(RIGHT(K10,LEN(K10)-FIND("-",K10)))),0,1)))</f>
      </c>
      <c r="M10" s="115">
        <f>IF(L10="","",IF(VALUE(LEFT(L10))&gt;VALUE(RIGHT(L10)),VALUE(LEFT(M9))+1&amp;"-"&amp;RIGHT(M9),LEFT(M9)&amp;"-"&amp;VALUE(RIGHT(M9))+1))</f>
      </c>
      <c r="P10" s="68"/>
      <c r="Q10" s="69"/>
      <c r="R10" s="69"/>
      <c r="T10" s="127"/>
      <c r="U10" s="85"/>
      <c r="V10" s="85"/>
      <c r="W10" s="85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T11" s="127"/>
      <c r="U11" s="85"/>
      <c r="V11" s="85"/>
      <c r="W11" s="85"/>
    </row>
    <row r="12" spans="9:23" ht="12.75">
      <c r="I12" s="71"/>
      <c r="J12" s="71"/>
      <c r="K12" s="71"/>
      <c r="L12" s="71"/>
      <c r="M12" s="71"/>
      <c r="S12" s="1" t="s">
        <v>372</v>
      </c>
      <c r="T12" s="128"/>
      <c r="U12" s="85"/>
      <c r="V12" s="85"/>
      <c r="W12" s="85"/>
    </row>
    <row r="13" spans="4:27" ht="12.75">
      <c r="D13" s="72" t="s">
        <v>439</v>
      </c>
      <c r="E13" s="73"/>
      <c r="H13" s="113">
        <f>IF(M10="","",IF(VALUE(LEFT(M10))&gt;VALUE(RIGHT(M10)),D4,H4))</f>
      </c>
      <c r="I13" s="71"/>
      <c r="J13" s="71"/>
      <c r="K13" s="71"/>
      <c r="L13" s="71"/>
      <c r="M13" s="71"/>
      <c r="T13" s="128"/>
      <c r="U13" s="85"/>
      <c r="V13" s="85"/>
      <c r="W13" s="85"/>
      <c r="Z13" s="74"/>
      <c r="AA13" s="74"/>
    </row>
    <row r="14" spans="8:23" ht="12.75">
      <c r="H14" s="71"/>
      <c r="I14" s="71"/>
      <c r="J14" s="71"/>
      <c r="K14" s="71"/>
      <c r="L14" s="71"/>
      <c r="M14" s="71"/>
      <c r="P14" s="50" t="s">
        <v>440</v>
      </c>
      <c r="Q14" s="12" t="s">
        <v>441</v>
      </c>
      <c r="T14" s="128"/>
      <c r="U14" s="85"/>
      <c r="V14" s="85"/>
      <c r="W14" s="85"/>
    </row>
    <row r="15" spans="4:23" ht="12.75">
      <c r="D15" s="72" t="s">
        <v>442</v>
      </c>
      <c r="E15" s="73"/>
      <c r="H15" s="113">
        <f>M10</f>
      </c>
      <c r="I15" s="71"/>
      <c r="J15" s="71"/>
      <c r="K15" s="71"/>
      <c r="L15" s="71"/>
      <c r="M15" s="71"/>
      <c r="T15" s="128"/>
      <c r="U15" s="85"/>
      <c r="V15" s="85"/>
      <c r="W15" s="85"/>
    </row>
    <row r="16" spans="9:23" ht="12.75">
      <c r="I16" s="71"/>
      <c r="J16" s="71"/>
      <c r="K16" s="71"/>
      <c r="L16" s="71"/>
      <c r="M16" s="71"/>
      <c r="P16" s="75" t="s">
        <v>372</v>
      </c>
      <c r="Q16" s="76" t="s">
        <v>372</v>
      </c>
      <c r="R16" s="76" t="s">
        <v>372</v>
      </c>
      <c r="S16" s="77" t="s">
        <v>372</v>
      </c>
      <c r="T16" s="128" t="s">
        <v>372</v>
      </c>
      <c r="U16" s="85"/>
      <c r="V16" s="85"/>
      <c r="W16" s="85"/>
    </row>
    <row r="17" spans="9:23" ht="12.75">
      <c r="I17" s="71"/>
      <c r="J17" s="71"/>
      <c r="K17" s="71"/>
      <c r="L17" s="71"/>
      <c r="M17" s="71"/>
      <c r="P17" s="78">
        <v>8908</v>
      </c>
      <c r="Q17" s="79" t="s">
        <v>452</v>
      </c>
      <c r="R17" s="69" t="s">
        <v>136</v>
      </c>
      <c r="S17" s="63" t="s">
        <v>514</v>
      </c>
      <c r="T17" s="85" t="s">
        <v>687</v>
      </c>
      <c r="U17" s="85"/>
      <c r="V17" s="85"/>
      <c r="W17" s="85"/>
    </row>
    <row r="18" spans="4:23" ht="12.75">
      <c r="D18" s="46" t="s">
        <v>423</v>
      </c>
      <c r="H18" s="46" t="s">
        <v>424</v>
      </c>
      <c r="P18" s="78">
        <v>11168</v>
      </c>
      <c r="Q18" s="79" t="s">
        <v>515</v>
      </c>
      <c r="R18" s="69" t="s">
        <v>126</v>
      </c>
      <c r="S18" s="63" t="s">
        <v>514</v>
      </c>
      <c r="T18" s="85" t="s">
        <v>687</v>
      </c>
      <c r="U18" s="85"/>
      <c r="V18" s="85"/>
      <c r="W18" s="85"/>
    </row>
    <row r="19" spans="2:23" ht="12.75">
      <c r="B19" s="54">
        <v>1</v>
      </c>
      <c r="C19" s="55" t="s">
        <v>426</v>
      </c>
      <c r="D19" s="56" t="str">
        <f>VLOOKUP(B19,CLUB,2,0)</f>
        <v>CETT ESPARREGUERA "C"</v>
      </c>
      <c r="F19" s="54">
        <v>4</v>
      </c>
      <c r="G19" s="55" t="s">
        <v>426</v>
      </c>
      <c r="H19" s="56" t="str">
        <f>VLOOKUP(F19,CLUB,2,0)</f>
        <v>CTT BARCELONA "B"</v>
      </c>
      <c r="I19" s="55" t="s">
        <v>427</v>
      </c>
      <c r="J19" s="55" t="s">
        <v>428</v>
      </c>
      <c r="K19" s="55" t="s">
        <v>429</v>
      </c>
      <c r="L19" s="57" t="s">
        <v>430</v>
      </c>
      <c r="M19" s="57" t="s">
        <v>431</v>
      </c>
      <c r="P19" s="80">
        <v>11236</v>
      </c>
      <c r="Q19" s="19" t="s">
        <v>516</v>
      </c>
      <c r="R19" s="12" t="s">
        <v>126</v>
      </c>
      <c r="S19" s="1" t="s">
        <v>514</v>
      </c>
      <c r="T19" s="85" t="s">
        <v>687</v>
      </c>
      <c r="U19" s="85"/>
      <c r="V19" s="85"/>
      <c r="W19" s="85"/>
    </row>
    <row r="20" spans="1:23" s="63" customFormat="1" ht="18.75" customHeight="1">
      <c r="A20" s="53" t="s">
        <v>425</v>
      </c>
      <c r="B20" s="116" t="s">
        <v>433</v>
      </c>
      <c r="C20" s="60" t="s">
        <v>372</v>
      </c>
      <c r="D20" s="114" t="str">
        <f aca="true" t="shared" si="2" ref="D20:D25">VLOOKUP(C20,jugA1,2,0)</f>
        <v> </v>
      </c>
      <c r="E20" s="61"/>
      <c r="F20" s="116" t="s">
        <v>434</v>
      </c>
      <c r="G20" s="60" t="s">
        <v>372</v>
      </c>
      <c r="H20" s="114" t="str">
        <f aca="true" t="shared" si="3" ref="H20:H25">VLOOKUP(G20,jugA1,2,0)</f>
        <v> </v>
      </c>
      <c r="I20" s="62"/>
      <c r="J20" s="62"/>
      <c r="K20" s="62"/>
      <c r="L20" s="115">
        <f>IF(OR(I20="",J20=""),"",IF(VALUE(TRIM(LEFT(I20,FIND("-",I20)-1)))&gt;VALUE(TRIM(RIGHT(I20,LEN(I20)-FIND("-",I20)))),1,0)+IF(VALUE(TRIM(LEFT(J20,FIND("-",J20)-1)))&gt;VALUE(TRIM(RIGHT(J20,LEN(J20)-FIND("-",J20)))),1,0)+IF(ISERROR(FIND("-",K20)),0,IF(VALUE(TRIM(LEFT(K20,FIND("-",K20)-1)))&gt;VALUE(TRIM(RIGHT(K20,LEN(K20)-FIND("-",K20)))),1,0))&amp;"-"&amp;IF(VALUE(TRIM(LEFT(I20,FIND("-",I20)-1)))&gt;VALUE(TRIM(RIGHT(I20,LEN(I20)-FIND("-",I20)))),0,1)+IF(VALUE(TRIM(LEFT(J20,FIND("-",J20)-1)))&gt;VALUE(TRIM(RIGHT(J20,LEN(J20)-FIND("-",J20)))),0,1)+IF(ISERROR(FIND("-",K20)),0,IF(VALUE(TRIM(LEFT(K20,FIND("-",K20)-1)))&gt;VALUE(TRIM(RIGHT(K20,LEN(K20)-FIND("-",K20)))),0,1)))</f>
      </c>
      <c r="M20" s="115">
        <f>IF(L20="","",IF(VALUE(LEFT(L20))&gt;VALUE(RIGHT(L20)),"1-0","0-1"))</f>
      </c>
      <c r="P20" s="19">
        <v>11521</v>
      </c>
      <c r="Q20" s="19" t="s">
        <v>517</v>
      </c>
      <c r="R20" s="12" t="s">
        <v>45</v>
      </c>
      <c r="S20" s="12" t="s">
        <v>514</v>
      </c>
      <c r="T20" s="85" t="s">
        <v>687</v>
      </c>
      <c r="U20" s="85"/>
      <c r="V20" s="85"/>
      <c r="W20" s="85"/>
    </row>
    <row r="21" spans="1:23" s="63" customFormat="1" ht="18.75" customHeight="1">
      <c r="A21" s="58" t="s">
        <v>435</v>
      </c>
      <c r="B21" s="116" t="s">
        <v>436</v>
      </c>
      <c r="C21" s="60" t="s">
        <v>372</v>
      </c>
      <c r="D21" s="114" t="str">
        <f t="shared" si="2"/>
        <v> </v>
      </c>
      <c r="E21" s="61"/>
      <c r="F21" s="116" t="s">
        <v>437</v>
      </c>
      <c r="G21" s="60" t="s">
        <v>372</v>
      </c>
      <c r="H21" s="114" t="str">
        <f t="shared" si="3"/>
        <v> </v>
      </c>
      <c r="I21" s="62"/>
      <c r="J21" s="62"/>
      <c r="K21" s="62"/>
      <c r="L21" s="115">
        <f>IF(OR(I21="",J21=""),"",IF(VALUE(TRIM(LEFT(I21,FIND("-",I21)-1)))&gt;VALUE(TRIM(RIGHT(I21,LEN(I21)-FIND("-",I21)))),1,0)+IF(VALUE(TRIM(LEFT(J21,FIND("-",J21)-1)))&gt;VALUE(TRIM(RIGHT(J21,LEN(J21)-FIND("-",J21)))),1,0)+IF(ISERROR(FIND("-",K21)),0,IF(VALUE(TRIM(LEFT(K21,FIND("-",K21)-1)))&gt;VALUE(TRIM(RIGHT(K21,LEN(K21)-FIND("-",K21)))),1,0))&amp;"-"&amp;IF(VALUE(TRIM(LEFT(I21,FIND("-",I21)-1)))&gt;VALUE(TRIM(RIGHT(I21,LEN(I21)-FIND("-",I21)))),0,1)+IF(VALUE(TRIM(LEFT(J21,FIND("-",J21)-1)))&gt;VALUE(TRIM(RIGHT(J21,LEN(J21)-FIND("-",J21)))),0,1)+IF(ISERROR(FIND("-",K21)),0,IF(VALUE(TRIM(LEFT(K21,FIND("-",K21)-1)))&gt;VALUE(TRIM(RIGHT(K21,LEN(K21)-FIND("-",K21)))),0,1)))</f>
      </c>
      <c r="M21" s="115">
        <f>IF(L21="","",IF(VALUE(LEFT(L21))&gt;VALUE(RIGHT(L21)),VALUE(LEFT(M20))+1&amp;"-"&amp;RIGHT(M20),LEFT(M20)&amp;"-"&amp;VALUE(RIGHT(M20))+1))</f>
      </c>
      <c r="P21" s="19">
        <v>11643</v>
      </c>
      <c r="Q21" s="19" t="s">
        <v>518</v>
      </c>
      <c r="R21" s="12" t="s">
        <v>142</v>
      </c>
      <c r="S21" s="12" t="s">
        <v>514</v>
      </c>
      <c r="T21" s="85" t="s">
        <v>687</v>
      </c>
      <c r="U21" s="85"/>
      <c r="V21" s="85"/>
      <c r="W21" s="85"/>
    </row>
    <row r="22" spans="2:23" s="63" customFormat="1" ht="18.75" customHeight="1">
      <c r="B22" s="142" t="s">
        <v>438</v>
      </c>
      <c r="C22" s="60" t="s">
        <v>372</v>
      </c>
      <c r="D22" s="114" t="str">
        <f t="shared" si="2"/>
        <v> </v>
      </c>
      <c r="E22" s="61"/>
      <c r="F22" s="142" t="s">
        <v>438</v>
      </c>
      <c r="G22" s="60" t="s">
        <v>372</v>
      </c>
      <c r="H22" s="114" t="str">
        <f t="shared" si="3"/>
        <v> </v>
      </c>
      <c r="I22" s="62"/>
      <c r="J22" s="62"/>
      <c r="K22" s="62"/>
      <c r="L22" s="115">
        <f>IF(OR(I22="",J22=""),"",IF(VALUE(TRIM(LEFT(I22,FIND("-",I22)-1)))&gt;VALUE(TRIM(RIGHT(I22,LEN(I22)-FIND("-",I22)))),1,0)+IF(VALUE(TRIM(LEFT(J22,FIND("-",J22)-1)))&gt;VALUE(TRIM(RIGHT(J22,LEN(J22)-FIND("-",J22)))),1,0)+IF(ISERROR(FIND("-",K22)),0,IF(VALUE(TRIM(LEFT(K22,FIND("-",K22)-1)))&gt;VALUE(TRIM(RIGHT(K22,LEN(K22)-FIND("-",K22)))),1,0))&amp;"-"&amp;IF(VALUE(TRIM(LEFT(I22,FIND("-",I22)-1)))&gt;VALUE(TRIM(RIGHT(I22,LEN(I22)-FIND("-",I22)))),0,1)+IF(VALUE(TRIM(LEFT(J22,FIND("-",J22)-1)))&gt;VALUE(TRIM(RIGHT(J22,LEN(J22)-FIND("-",J22)))),0,1)+IF(ISERROR(FIND("-",K22)),0,IF(VALUE(TRIM(LEFT(K22,FIND("-",K22)-1)))&gt;VALUE(TRIM(RIGHT(K22,LEN(K22)-FIND("-",K22)))),0,1)))</f>
      </c>
      <c r="M22" s="115">
        <f>IF(L22="","",IF(VALUE(LEFT(L22))&gt;VALUE(RIGHT(L22)),VALUE(LEFT(M21))+1&amp;"-"&amp;RIGHT(M21),LEFT(M21)&amp;"-"&amp;VALUE(RIGHT(M21))+1))</f>
      </c>
      <c r="P22" s="19">
        <v>11746</v>
      </c>
      <c r="Q22" s="19" t="s">
        <v>519</v>
      </c>
      <c r="R22" s="12" t="s">
        <v>142</v>
      </c>
      <c r="S22" s="12" t="s">
        <v>514</v>
      </c>
      <c r="T22" s="85" t="s">
        <v>687</v>
      </c>
      <c r="U22" s="85"/>
      <c r="V22" s="85"/>
      <c r="W22" s="85"/>
    </row>
    <row r="23" spans="2:20" s="63" customFormat="1" ht="18.75" customHeight="1">
      <c r="B23" s="142"/>
      <c r="C23" s="60" t="s">
        <v>372</v>
      </c>
      <c r="D23" s="114" t="str">
        <f t="shared" si="2"/>
        <v> </v>
      </c>
      <c r="E23" s="61"/>
      <c r="F23" s="142"/>
      <c r="G23" s="60" t="s">
        <v>372</v>
      </c>
      <c r="H23" s="114" t="str">
        <f t="shared" si="3"/>
        <v> </v>
      </c>
      <c r="P23" s="78">
        <v>11167</v>
      </c>
      <c r="Q23" s="79" t="s">
        <v>520</v>
      </c>
      <c r="R23" s="69" t="s">
        <v>126</v>
      </c>
      <c r="S23" s="63" t="s">
        <v>514</v>
      </c>
      <c r="T23" s="127" t="s">
        <v>687</v>
      </c>
    </row>
    <row r="24" spans="1:20" ht="18.75" customHeight="1">
      <c r="A24" s="63"/>
      <c r="B24" s="116" t="s">
        <v>433</v>
      </c>
      <c r="C24" s="60" t="s">
        <v>372</v>
      </c>
      <c r="D24" s="114" t="str">
        <f t="shared" si="2"/>
        <v> </v>
      </c>
      <c r="E24" s="61"/>
      <c r="F24" s="116" t="s">
        <v>437</v>
      </c>
      <c r="G24" s="60" t="s">
        <v>372</v>
      </c>
      <c r="H24" s="114" t="str">
        <f t="shared" si="3"/>
        <v> </v>
      </c>
      <c r="I24" s="62"/>
      <c r="J24" s="62"/>
      <c r="K24" s="62"/>
      <c r="L24" s="115">
        <f>IF(OR(I24="",J24=""),"",IF(VALUE(TRIM(LEFT(I24,FIND("-",I24)-1)))&gt;VALUE(TRIM(RIGHT(I24,LEN(I24)-FIND("-",I24)))),1,0)+IF(VALUE(TRIM(LEFT(J24,FIND("-",J24)-1)))&gt;VALUE(TRIM(RIGHT(J24,LEN(J24)-FIND("-",J24)))),1,0)+IF(ISERROR(FIND("-",K24)),0,IF(VALUE(TRIM(LEFT(K24,FIND("-",K24)-1)))&gt;VALUE(TRIM(RIGHT(K24,LEN(K24)-FIND("-",K24)))),1,0))&amp;"-"&amp;IF(VALUE(TRIM(LEFT(I24,FIND("-",I24)-1)))&gt;VALUE(TRIM(RIGHT(I24,LEN(I24)-FIND("-",I24)))),0,1)+IF(VALUE(TRIM(LEFT(J24,FIND("-",J24)-1)))&gt;VALUE(TRIM(RIGHT(J24,LEN(J24)-FIND("-",J24)))),0,1)+IF(ISERROR(FIND("-",K24)),0,IF(VALUE(TRIM(LEFT(K24,FIND("-",K24)-1)))&gt;VALUE(TRIM(RIGHT(K24,LEN(K24)-FIND("-",K24)))),0,1)))</f>
      </c>
      <c r="M24" s="115">
        <f>IF(L24="","",IF(VALUE(LEFT(L24))&gt;VALUE(RIGHT(L24)),VALUE(LEFT(M22))+1&amp;"-"&amp;RIGHT(M22),LEFT(M22)&amp;"-"&amp;VALUE(RIGHT(M22))+1))</f>
      </c>
      <c r="N24" s="63"/>
      <c r="P24" s="19">
        <v>12447</v>
      </c>
      <c r="Q24" s="19" t="s">
        <v>521</v>
      </c>
      <c r="R24" s="12" t="s">
        <v>136</v>
      </c>
      <c r="S24" s="12" t="s">
        <v>514</v>
      </c>
      <c r="T24" s="126" t="s">
        <v>687</v>
      </c>
    </row>
    <row r="25" spans="1:20" ht="18.75" customHeight="1">
      <c r="A25" s="63"/>
      <c r="B25" s="116" t="s">
        <v>436</v>
      </c>
      <c r="C25" s="60" t="s">
        <v>372</v>
      </c>
      <c r="D25" s="114" t="str">
        <f t="shared" si="2"/>
        <v> </v>
      </c>
      <c r="E25" s="61"/>
      <c r="F25" s="116" t="s">
        <v>434</v>
      </c>
      <c r="G25" s="60" t="s">
        <v>372</v>
      </c>
      <c r="H25" s="114" t="str">
        <f t="shared" si="3"/>
        <v> </v>
      </c>
      <c r="I25" s="62"/>
      <c r="J25" s="62"/>
      <c r="K25" s="62"/>
      <c r="L25" s="115">
        <f>IF(OR(I25="",J25=""),"",IF(VALUE(TRIM(LEFT(I25,FIND("-",I25)-1)))&gt;VALUE(TRIM(RIGHT(I25,LEN(I25)-FIND("-",I25)))),1,0)+IF(VALUE(TRIM(LEFT(J25,FIND("-",J25)-1)))&gt;VALUE(TRIM(RIGHT(J25,LEN(J25)-FIND("-",J25)))),1,0)+IF(ISERROR(FIND("-",K25)),0,IF(VALUE(TRIM(LEFT(K25,FIND("-",K25)-1)))&gt;VALUE(TRIM(RIGHT(K25,LEN(K25)-FIND("-",K25)))),1,0))&amp;"-"&amp;IF(VALUE(TRIM(LEFT(I25,FIND("-",I25)-1)))&gt;VALUE(TRIM(RIGHT(I25,LEN(I25)-FIND("-",I25)))),0,1)+IF(VALUE(TRIM(LEFT(J25,FIND("-",J25)-1)))&gt;VALUE(TRIM(RIGHT(J25,LEN(J25)-FIND("-",J25)))),0,1)+IF(ISERROR(FIND("-",K25)),0,IF(VALUE(TRIM(LEFT(K25,FIND("-",K25)-1)))&gt;VALUE(TRIM(RIGHT(K25,LEN(K25)-FIND("-",K25)))),0,1)))</f>
      </c>
      <c r="M25" s="115">
        <f>IF(L25="","",IF(VALUE(LEFT(L25))&gt;VALUE(RIGHT(L25)),VALUE(LEFT(M24))+1&amp;"-"&amp;RIGHT(M24),LEFT(M24)&amp;"-"&amp;VALUE(RIGHT(M24))+1))</f>
      </c>
      <c r="N25" s="63"/>
      <c r="P25" s="19">
        <v>8074</v>
      </c>
      <c r="Q25" s="19" t="s">
        <v>577</v>
      </c>
      <c r="R25" s="12" t="s">
        <v>136</v>
      </c>
      <c r="S25" s="12" t="s">
        <v>468</v>
      </c>
      <c r="T25" s="126" t="s">
        <v>687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10388</v>
      </c>
      <c r="Q26" s="19" t="s">
        <v>578</v>
      </c>
      <c r="R26" s="12" t="s">
        <v>142</v>
      </c>
      <c r="S26" s="12" t="s">
        <v>468</v>
      </c>
      <c r="T26" s="126" t="s">
        <v>687</v>
      </c>
    </row>
    <row r="27" spans="9:20" ht="12.75">
      <c r="I27" s="71"/>
      <c r="J27" s="71"/>
      <c r="K27" s="71"/>
      <c r="L27" s="71"/>
      <c r="M27" s="71"/>
      <c r="P27" s="19">
        <v>10782</v>
      </c>
      <c r="Q27" s="19" t="s">
        <v>579</v>
      </c>
      <c r="R27" s="12" t="s">
        <v>142</v>
      </c>
      <c r="S27" s="12" t="s">
        <v>468</v>
      </c>
      <c r="T27" s="126" t="s">
        <v>687</v>
      </c>
    </row>
    <row r="28" spans="4:20" ht="12.75">
      <c r="D28" s="72" t="s">
        <v>439</v>
      </c>
      <c r="E28" s="73"/>
      <c r="H28" s="113">
        <f>IF(M25="","",IF(VALUE(LEFT(M25))&gt;VALUE(RIGHT(M25)),D19,H19))</f>
      </c>
      <c r="I28" s="71"/>
      <c r="J28" s="71"/>
      <c r="K28" s="71"/>
      <c r="L28" s="71"/>
      <c r="M28" s="71"/>
      <c r="P28" s="80">
        <v>11375</v>
      </c>
      <c r="Q28" s="19" t="s">
        <v>580</v>
      </c>
      <c r="R28" s="12" t="s">
        <v>45</v>
      </c>
      <c r="S28" s="1" t="s">
        <v>468</v>
      </c>
      <c r="T28" s="126" t="s">
        <v>687</v>
      </c>
    </row>
    <row r="29" spans="8:32" ht="12.75">
      <c r="H29" s="71"/>
      <c r="I29" s="71"/>
      <c r="J29" s="71"/>
      <c r="K29" s="71"/>
      <c r="L29" s="71"/>
      <c r="M29" s="71"/>
      <c r="P29" s="19">
        <v>10312</v>
      </c>
      <c r="Q29" s="19" t="s">
        <v>581</v>
      </c>
      <c r="R29" s="12" t="s">
        <v>142</v>
      </c>
      <c r="S29" s="81" t="s">
        <v>468</v>
      </c>
      <c r="T29" s="1" t="s">
        <v>687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442</v>
      </c>
      <c r="E30" s="73"/>
      <c r="H30" s="113">
        <f>M25</f>
      </c>
      <c r="I30" s="71"/>
      <c r="J30" s="71"/>
      <c r="K30" s="71"/>
      <c r="L30" s="71"/>
      <c r="M30" s="71"/>
      <c r="O30" s="92"/>
      <c r="P30" s="19">
        <v>8618</v>
      </c>
      <c r="Q30" s="19" t="s">
        <v>582</v>
      </c>
      <c r="R30" s="12" t="s">
        <v>45</v>
      </c>
      <c r="S30" s="81" t="s">
        <v>468</v>
      </c>
      <c r="T30" s="1" t="s">
        <v>687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0">
        <v>10760</v>
      </c>
      <c r="Q31" s="19" t="s">
        <v>583</v>
      </c>
      <c r="R31" s="12" t="s">
        <v>45</v>
      </c>
      <c r="S31" s="1" t="s">
        <v>468</v>
      </c>
      <c r="T31" s="1" t="s">
        <v>687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8">
        <v>11856</v>
      </c>
      <c r="Q32" s="79" t="s">
        <v>584</v>
      </c>
      <c r="R32" s="69" t="s">
        <v>136</v>
      </c>
      <c r="S32" s="63" t="s">
        <v>468</v>
      </c>
      <c r="T32" s="63" t="s">
        <v>687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423</v>
      </c>
      <c r="E33" s="47"/>
      <c r="F33" s="46"/>
      <c r="G33" s="46"/>
      <c r="H33" s="46" t="s">
        <v>424</v>
      </c>
      <c r="I33" s="46"/>
      <c r="J33" s="46"/>
      <c r="K33" s="46"/>
      <c r="L33" s="46"/>
      <c r="M33" s="46"/>
      <c r="N33" s="1"/>
      <c r="O33" s="101"/>
      <c r="P33" s="78">
        <v>8990</v>
      </c>
      <c r="Q33" s="79" t="s">
        <v>585</v>
      </c>
      <c r="R33" s="69" t="s">
        <v>136</v>
      </c>
      <c r="S33" s="63" t="s">
        <v>468</v>
      </c>
      <c r="T33" s="63" t="s">
        <v>687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2</v>
      </c>
      <c r="C34" s="55" t="s">
        <v>426</v>
      </c>
      <c r="D34" s="56" t="str">
        <f>VLOOKUP(B34,CLUB,2,0)</f>
        <v>ATT CASTELLAR</v>
      </c>
      <c r="E34" s="47"/>
      <c r="F34" s="54">
        <v>4</v>
      </c>
      <c r="G34" s="55" t="s">
        <v>426</v>
      </c>
      <c r="H34" s="56" t="str">
        <f>VLOOKUP(F34,CLUB,2,0)</f>
        <v>CTT BARCELONA "B"</v>
      </c>
      <c r="I34" s="55" t="s">
        <v>427</v>
      </c>
      <c r="J34" s="55" t="s">
        <v>428</v>
      </c>
      <c r="K34" s="55" t="s">
        <v>429</v>
      </c>
      <c r="L34" s="57" t="s">
        <v>430</v>
      </c>
      <c r="M34" s="57" t="s">
        <v>431</v>
      </c>
      <c r="N34" s="1"/>
      <c r="O34" s="101"/>
      <c r="P34" s="78">
        <v>11359</v>
      </c>
      <c r="Q34" s="79" t="s">
        <v>586</v>
      </c>
      <c r="R34" s="69" t="s">
        <v>30</v>
      </c>
      <c r="S34" s="63" t="s">
        <v>494</v>
      </c>
      <c r="T34" s="63" t="s">
        <v>687</v>
      </c>
    </row>
    <row r="35" spans="1:20" s="63" customFormat="1" ht="18.75" customHeight="1">
      <c r="A35" s="53" t="s">
        <v>443</v>
      </c>
      <c r="B35" s="116" t="s">
        <v>433</v>
      </c>
      <c r="C35" s="60" t="s">
        <v>372</v>
      </c>
      <c r="D35" s="114" t="str">
        <f aca="true" t="shared" si="4" ref="D35:D40">VLOOKUP(C35,jugA1,2,0)</f>
        <v> </v>
      </c>
      <c r="E35" s="61"/>
      <c r="F35" s="116" t="s">
        <v>434</v>
      </c>
      <c r="G35" s="60" t="s">
        <v>372</v>
      </c>
      <c r="H35" s="114" t="str">
        <f aca="true" t="shared" si="5" ref="H35:H40">VLOOKUP(G35,jugA1,2,0)</f>
        <v> </v>
      </c>
      <c r="I35" s="62"/>
      <c r="J35" s="62"/>
      <c r="K35" s="62"/>
      <c r="L35" s="115">
        <f>IF(OR(I35="",J35=""),"",IF(VALUE(TRIM(LEFT(I35,FIND("-",I35)-1)))&gt;VALUE(TRIM(RIGHT(I35,LEN(I35)-FIND("-",I35)))),1,0)+IF(VALUE(TRIM(LEFT(J35,FIND("-",J35)-1)))&gt;VALUE(TRIM(RIGHT(J35,LEN(J35)-FIND("-",J35)))),1,0)+IF(ISERROR(FIND("-",K35)),0,IF(VALUE(TRIM(LEFT(K35,FIND("-",K35)-1)))&gt;VALUE(TRIM(RIGHT(K35,LEN(K35)-FIND("-",K35)))),1,0))&amp;"-"&amp;IF(VALUE(TRIM(LEFT(I35,FIND("-",I35)-1)))&gt;VALUE(TRIM(RIGHT(I35,LEN(I35)-FIND("-",I35)))),0,1)+IF(VALUE(TRIM(LEFT(J35,FIND("-",J35)-1)))&gt;VALUE(TRIM(RIGHT(J35,LEN(J35)-FIND("-",J35)))),0,1)+IF(ISERROR(FIND("-",K35)),0,IF(VALUE(TRIM(LEFT(K35,FIND("-",K35)-1)))&gt;VALUE(TRIM(RIGHT(K35,LEN(K35)-FIND("-",K35)))),0,1)))</f>
      </c>
      <c r="M35" s="115">
        <f>IF(L35="","",IF(VALUE(LEFT(L35))&gt;VALUE(RIGHT(L35)),"1-0","0-1"))</f>
      </c>
      <c r="O35" s="101"/>
      <c r="P35" s="78">
        <v>10295</v>
      </c>
      <c r="Q35" s="79" t="s">
        <v>461</v>
      </c>
      <c r="R35" s="69" t="s">
        <v>23</v>
      </c>
      <c r="S35" s="63" t="s">
        <v>494</v>
      </c>
      <c r="T35" s="63" t="s">
        <v>687</v>
      </c>
    </row>
    <row r="36" spans="1:20" ht="18.75" customHeight="1">
      <c r="A36" s="58" t="s">
        <v>435</v>
      </c>
      <c r="B36" s="116" t="s">
        <v>436</v>
      </c>
      <c r="C36" s="60" t="s">
        <v>372</v>
      </c>
      <c r="D36" s="114" t="str">
        <f t="shared" si="4"/>
        <v> </v>
      </c>
      <c r="E36" s="61"/>
      <c r="F36" s="116" t="s">
        <v>437</v>
      </c>
      <c r="G36" s="60" t="s">
        <v>372</v>
      </c>
      <c r="H36" s="114" t="str">
        <f t="shared" si="5"/>
        <v> </v>
      </c>
      <c r="I36" s="62"/>
      <c r="J36" s="62"/>
      <c r="K36" s="62"/>
      <c r="L36" s="115">
        <f>IF(OR(I36="",J36=""),"",IF(VALUE(TRIM(LEFT(I36,FIND("-",I36)-1)))&gt;VALUE(TRIM(RIGHT(I36,LEN(I36)-FIND("-",I36)))),1,0)+IF(VALUE(TRIM(LEFT(J36,FIND("-",J36)-1)))&gt;VALUE(TRIM(RIGHT(J36,LEN(J36)-FIND("-",J36)))),1,0)+IF(ISERROR(FIND("-",K36)),0,IF(VALUE(TRIM(LEFT(K36,FIND("-",K36)-1)))&gt;VALUE(TRIM(RIGHT(K36,LEN(K36)-FIND("-",K36)))),1,0))&amp;"-"&amp;IF(VALUE(TRIM(LEFT(I36,FIND("-",I36)-1)))&gt;VALUE(TRIM(RIGHT(I36,LEN(I36)-FIND("-",I36)))),0,1)+IF(VALUE(TRIM(LEFT(J36,FIND("-",J36)-1)))&gt;VALUE(TRIM(RIGHT(J36,LEN(J36)-FIND("-",J36)))),0,1)+IF(ISERROR(FIND("-",K36)),0,IF(VALUE(TRIM(LEFT(K36,FIND("-",K36)-1)))&gt;VALUE(TRIM(RIGHT(K36,LEN(K36)-FIND("-",K36)))),0,1)))</f>
      </c>
      <c r="M36" s="115">
        <f>IF(L36="","",IF(VALUE(LEFT(L36))&gt;VALUE(RIGHT(L36)),VALUE(LEFT(M35))+1&amp;"-"&amp;RIGHT(M35),LEFT(M35)&amp;"-"&amp;VALUE(RIGHT(M35))+1))</f>
      </c>
      <c r="N36" s="63"/>
      <c r="O36" s="92"/>
      <c r="P36" s="80">
        <v>12448</v>
      </c>
      <c r="Q36" s="19" t="s">
        <v>587</v>
      </c>
      <c r="R36" s="12" t="s">
        <v>32</v>
      </c>
      <c r="S36" s="1" t="s">
        <v>494</v>
      </c>
      <c r="T36" s="1" t="s">
        <v>687</v>
      </c>
    </row>
    <row r="37" spans="1:20" ht="18.75" customHeight="1">
      <c r="A37" s="63"/>
      <c r="B37" s="142" t="s">
        <v>438</v>
      </c>
      <c r="C37" s="60" t="s">
        <v>372</v>
      </c>
      <c r="D37" s="114" t="str">
        <f t="shared" si="4"/>
        <v> </v>
      </c>
      <c r="E37" s="61"/>
      <c r="F37" s="142" t="s">
        <v>438</v>
      </c>
      <c r="G37" s="60" t="s">
        <v>372</v>
      </c>
      <c r="H37" s="114" t="str">
        <f t="shared" si="5"/>
        <v> </v>
      </c>
      <c r="I37" s="62"/>
      <c r="J37" s="62"/>
      <c r="K37" s="62"/>
      <c r="L37" s="115">
        <f>IF(OR(I37="",J37=""),"",IF(VALUE(TRIM(LEFT(I37,FIND("-",I37)-1)))&gt;VALUE(TRIM(RIGHT(I37,LEN(I37)-FIND("-",I37)))),1,0)+IF(VALUE(TRIM(LEFT(J37,FIND("-",J37)-1)))&gt;VALUE(TRIM(RIGHT(J37,LEN(J37)-FIND("-",J37)))),1,0)+IF(ISERROR(FIND("-",K37)),0,IF(VALUE(TRIM(LEFT(K37,FIND("-",K37)-1)))&gt;VALUE(TRIM(RIGHT(K37,LEN(K37)-FIND("-",K37)))),1,0))&amp;"-"&amp;IF(VALUE(TRIM(LEFT(I37,FIND("-",I37)-1)))&gt;VALUE(TRIM(RIGHT(I37,LEN(I37)-FIND("-",I37)))),0,1)+IF(VALUE(TRIM(LEFT(J37,FIND("-",J37)-1)))&gt;VALUE(TRIM(RIGHT(J37,LEN(J37)-FIND("-",J37)))),0,1)+IF(ISERROR(FIND("-",K37)),0,IF(VALUE(TRIM(LEFT(K37,FIND("-",K37)-1)))&gt;VALUE(TRIM(RIGHT(K37,LEN(K37)-FIND("-",K37)))),0,1)))</f>
      </c>
      <c r="M37" s="115">
        <f>IF(L37="","",IF(VALUE(LEFT(L37))&gt;VALUE(RIGHT(L37)),VALUE(LEFT(M36))+1&amp;"-"&amp;RIGHT(M36),LEFT(M36)&amp;"-"&amp;VALUE(RIGHT(M36))+1))</f>
      </c>
      <c r="N37" s="63"/>
      <c r="O37" s="92"/>
      <c r="P37" s="80">
        <v>10293</v>
      </c>
      <c r="Q37" s="19" t="s">
        <v>462</v>
      </c>
      <c r="R37" s="12" t="s">
        <v>16</v>
      </c>
      <c r="S37" s="1" t="s">
        <v>494</v>
      </c>
      <c r="T37" s="1" t="s">
        <v>687</v>
      </c>
    </row>
    <row r="38" spans="1:20" ht="18.75" customHeight="1">
      <c r="A38" s="63"/>
      <c r="B38" s="142"/>
      <c r="C38" s="60" t="s">
        <v>372</v>
      </c>
      <c r="D38" s="114" t="str">
        <f t="shared" si="4"/>
        <v> </v>
      </c>
      <c r="E38" s="61"/>
      <c r="F38" s="142"/>
      <c r="G38" s="60" t="s">
        <v>372</v>
      </c>
      <c r="H38" s="114" t="str">
        <f t="shared" si="5"/>
        <v> </v>
      </c>
      <c r="I38" s="63"/>
      <c r="J38" s="63"/>
      <c r="K38" s="63"/>
      <c r="L38" s="63"/>
      <c r="M38" s="63"/>
      <c r="N38" s="63"/>
      <c r="O38" s="92"/>
      <c r="P38" s="80">
        <v>12449</v>
      </c>
      <c r="Q38" s="19" t="s">
        <v>588</v>
      </c>
      <c r="R38" s="12" t="s">
        <v>23</v>
      </c>
      <c r="S38" s="1" t="s">
        <v>494</v>
      </c>
      <c r="T38" s="1" t="s">
        <v>687</v>
      </c>
    </row>
    <row r="39" spans="1:20" ht="18.75" customHeight="1">
      <c r="A39" s="63"/>
      <c r="B39" s="116" t="s">
        <v>433</v>
      </c>
      <c r="C39" s="60" t="s">
        <v>372</v>
      </c>
      <c r="D39" s="114" t="str">
        <f t="shared" si="4"/>
        <v> </v>
      </c>
      <c r="E39" s="61"/>
      <c r="F39" s="116" t="s">
        <v>437</v>
      </c>
      <c r="G39" s="60" t="s">
        <v>372</v>
      </c>
      <c r="H39" s="114" t="str">
        <f t="shared" si="5"/>
        <v> </v>
      </c>
      <c r="I39" s="62"/>
      <c r="J39" s="62"/>
      <c r="K39" s="62"/>
      <c r="L39" s="115">
        <f>IF(OR(I39="",J39=""),"",IF(VALUE(TRIM(LEFT(I39,FIND("-",I39)-1)))&gt;VALUE(TRIM(RIGHT(I39,LEN(I39)-FIND("-",I39)))),1,0)+IF(VALUE(TRIM(LEFT(J39,FIND("-",J39)-1)))&gt;VALUE(TRIM(RIGHT(J39,LEN(J39)-FIND("-",J39)))),1,0)+IF(ISERROR(FIND("-",K39)),0,IF(VALUE(TRIM(LEFT(K39,FIND("-",K39)-1)))&gt;VALUE(TRIM(RIGHT(K39,LEN(K39)-FIND("-",K39)))),1,0))&amp;"-"&amp;IF(VALUE(TRIM(LEFT(I39,FIND("-",I39)-1)))&gt;VALUE(TRIM(RIGHT(I39,LEN(I39)-FIND("-",I39)))),0,1)+IF(VALUE(TRIM(LEFT(J39,FIND("-",J39)-1)))&gt;VALUE(TRIM(RIGHT(J39,LEN(J39)-FIND("-",J39)))),0,1)+IF(ISERROR(FIND("-",K39)),0,IF(VALUE(TRIM(LEFT(K39,FIND("-",K39)-1)))&gt;VALUE(TRIM(RIGHT(K39,LEN(K39)-FIND("-",K39)))),0,1)))</f>
      </c>
      <c r="M39" s="115">
        <f>IF(L39="","",IF(VALUE(LEFT(L39))&gt;VALUE(RIGHT(L39)),VALUE(LEFT(M37))+1&amp;"-"&amp;RIGHT(M37),LEFT(M37)&amp;"-"&amp;VALUE(RIGHT(M37))+1))</f>
      </c>
      <c r="N39" s="63"/>
      <c r="O39" s="92"/>
      <c r="P39" s="80">
        <v>12459</v>
      </c>
      <c r="Q39" s="19" t="s">
        <v>589</v>
      </c>
      <c r="R39" s="12" t="s">
        <v>32</v>
      </c>
      <c r="S39" s="1" t="s">
        <v>494</v>
      </c>
      <c r="T39" s="1" t="s">
        <v>687</v>
      </c>
    </row>
    <row r="40" spans="1:20" ht="18.75" customHeight="1">
      <c r="A40" s="63"/>
      <c r="B40" s="116" t="s">
        <v>436</v>
      </c>
      <c r="C40" s="60" t="s">
        <v>372</v>
      </c>
      <c r="D40" s="114" t="str">
        <f t="shared" si="4"/>
        <v> </v>
      </c>
      <c r="E40" s="61"/>
      <c r="F40" s="116" t="s">
        <v>434</v>
      </c>
      <c r="G40" s="60" t="s">
        <v>372</v>
      </c>
      <c r="H40" s="114" t="str">
        <f t="shared" si="5"/>
        <v> </v>
      </c>
      <c r="I40" s="62"/>
      <c r="J40" s="62"/>
      <c r="K40" s="62"/>
      <c r="L40" s="115">
        <f>IF(OR(I40="",J40=""),"",IF(VALUE(TRIM(LEFT(I40,FIND("-",I40)-1)))&gt;VALUE(TRIM(RIGHT(I40,LEN(I40)-FIND("-",I40)))),1,0)+IF(VALUE(TRIM(LEFT(J40,FIND("-",J40)-1)))&gt;VALUE(TRIM(RIGHT(J40,LEN(J40)-FIND("-",J40)))),1,0)+IF(ISERROR(FIND("-",K40)),0,IF(VALUE(TRIM(LEFT(K40,FIND("-",K40)-1)))&gt;VALUE(TRIM(RIGHT(K40,LEN(K40)-FIND("-",K40)))),1,0))&amp;"-"&amp;IF(VALUE(TRIM(LEFT(I40,FIND("-",I40)-1)))&gt;VALUE(TRIM(RIGHT(I40,LEN(I40)-FIND("-",I40)))),0,1)+IF(VALUE(TRIM(LEFT(J40,FIND("-",J40)-1)))&gt;VALUE(TRIM(RIGHT(J40,LEN(J40)-FIND("-",J40)))),0,1)+IF(ISERROR(FIND("-",K40)),0,IF(VALUE(TRIM(LEFT(K40,FIND("-",K40)-1)))&gt;VALUE(TRIM(RIGHT(K40,LEN(K40)-FIND("-",K40)))),0,1)))</f>
      </c>
      <c r="M40" s="115">
        <f>IF(L40="","",IF(VALUE(LEFT(L40))&gt;VALUE(RIGHT(L40)),VALUE(LEFT(M39))+1&amp;"-"&amp;RIGHT(M39),LEFT(M39)&amp;"-"&amp;VALUE(RIGHT(M39))+1))</f>
      </c>
      <c r="N40" s="63"/>
      <c r="O40" s="92"/>
      <c r="P40" s="50">
        <v>8150</v>
      </c>
      <c r="Q40" s="12" t="s">
        <v>651</v>
      </c>
      <c r="R40" s="12" t="s">
        <v>30</v>
      </c>
      <c r="S40" s="1" t="s">
        <v>500</v>
      </c>
      <c r="T40" s="1" t="s">
        <v>687</v>
      </c>
    </row>
    <row r="41" spans="1:20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P41" s="50">
        <v>11826</v>
      </c>
      <c r="Q41" s="12" t="s">
        <v>652</v>
      </c>
      <c r="R41" s="12" t="s">
        <v>45</v>
      </c>
      <c r="S41" s="1" t="s">
        <v>500</v>
      </c>
      <c r="T41" s="1" t="s">
        <v>687</v>
      </c>
    </row>
    <row r="42" spans="9:20" ht="12.75">
      <c r="I42" s="71"/>
      <c r="J42" s="71"/>
      <c r="K42" s="71"/>
      <c r="L42" s="71"/>
      <c r="M42" s="71"/>
      <c r="O42" s="92"/>
      <c r="P42" s="50">
        <v>11821</v>
      </c>
      <c r="Q42" s="12" t="s">
        <v>653</v>
      </c>
      <c r="R42" s="12" t="s">
        <v>45</v>
      </c>
      <c r="S42" s="1" t="s">
        <v>500</v>
      </c>
      <c r="T42" s="1" t="s">
        <v>687</v>
      </c>
    </row>
    <row r="43" spans="4:20" ht="12.75">
      <c r="D43" s="72" t="s">
        <v>439</v>
      </c>
      <c r="E43" s="73"/>
      <c r="H43" s="113">
        <f>IF(M40="","",IF(VALUE(LEFT(M40))&gt;VALUE(RIGHT(M40)),D34,H34))</f>
      </c>
      <c r="I43" s="71"/>
      <c r="J43" s="71"/>
      <c r="K43" s="71"/>
      <c r="L43" s="71"/>
      <c r="M43" s="71"/>
      <c r="O43" s="92"/>
      <c r="P43" s="50">
        <v>11633</v>
      </c>
      <c r="Q43" s="12" t="s">
        <v>654</v>
      </c>
      <c r="R43" s="12" t="s">
        <v>32</v>
      </c>
      <c r="S43" s="1" t="s">
        <v>500</v>
      </c>
      <c r="T43" s="1" t="s">
        <v>687</v>
      </c>
    </row>
    <row r="44" spans="8:20" ht="12.75">
      <c r="H44" s="71"/>
      <c r="I44" s="71"/>
      <c r="J44" s="71"/>
      <c r="K44" s="71"/>
      <c r="L44" s="71"/>
      <c r="M44" s="71"/>
      <c r="O44" s="92"/>
      <c r="T44" s="1"/>
    </row>
    <row r="45" spans="4:20" ht="12.75">
      <c r="D45" s="72" t="s">
        <v>442</v>
      </c>
      <c r="E45" s="73"/>
      <c r="H45" s="113">
        <f>M40</f>
      </c>
      <c r="I45" s="71"/>
      <c r="J45" s="71"/>
      <c r="K45" s="71"/>
      <c r="L45" s="71"/>
      <c r="M45" s="71"/>
      <c r="O45" s="92"/>
      <c r="T45" s="1"/>
    </row>
    <row r="46" spans="1:18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/>
      <c r="Q46" s="69"/>
      <c r="R46" s="69"/>
    </row>
    <row r="47" spans="1:18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/>
      <c r="Q47" s="69"/>
      <c r="R47" s="69"/>
    </row>
    <row r="48" spans="1:18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/>
      <c r="Q48" s="69"/>
      <c r="R48" s="69"/>
    </row>
    <row r="49" spans="1:18" s="63" customFormat="1" ht="18.75" customHeight="1">
      <c r="A49" s="102"/>
      <c r="B49" s="91"/>
      <c r="C49" s="91"/>
      <c r="D49" s="91"/>
      <c r="E49" s="91"/>
      <c r="F49" s="91"/>
      <c r="G49" s="91"/>
      <c r="H49" s="91"/>
      <c r="I49" s="100"/>
      <c r="J49" s="100"/>
      <c r="K49" s="100"/>
      <c r="L49" s="100"/>
      <c r="M49" s="100"/>
      <c r="N49" s="101"/>
      <c r="O49" s="101"/>
      <c r="P49" s="68"/>
      <c r="Q49" s="69"/>
      <c r="R49" s="69"/>
    </row>
    <row r="50" spans="1:18" s="63" customFormat="1" ht="18.75" customHeight="1">
      <c r="A50" s="102"/>
      <c r="B50" s="91"/>
      <c r="C50" s="91"/>
      <c r="D50" s="91"/>
      <c r="E50" s="91"/>
      <c r="F50" s="91"/>
      <c r="G50" s="91"/>
      <c r="H50" s="91"/>
      <c r="I50" s="100"/>
      <c r="J50" s="100"/>
      <c r="K50" s="100"/>
      <c r="L50" s="100"/>
      <c r="M50" s="100"/>
      <c r="N50" s="101"/>
      <c r="O50" s="101"/>
      <c r="P50" s="68"/>
      <c r="Q50" s="69"/>
      <c r="R50" s="69"/>
    </row>
    <row r="51" spans="1:18" s="63" customFormat="1" ht="18.75" customHeight="1">
      <c r="A51" s="101"/>
      <c r="B51" s="104"/>
      <c r="C51" s="91"/>
      <c r="D51" s="91"/>
      <c r="E51" s="91"/>
      <c r="F51" s="104"/>
      <c r="G51" s="91"/>
      <c r="H51" s="91"/>
      <c r="I51" s="94"/>
      <c r="J51" s="94"/>
      <c r="K51" s="94"/>
      <c r="L51" s="94"/>
      <c r="M51" s="94"/>
      <c r="N51" s="101"/>
      <c r="O51" s="101"/>
      <c r="P51" s="68"/>
      <c r="Q51" s="69"/>
      <c r="R51" s="69"/>
    </row>
    <row r="52" spans="4:20" ht="12.75">
      <c r="D52" s="46" t="s">
        <v>423</v>
      </c>
      <c r="H52" s="46" t="s">
        <v>424</v>
      </c>
      <c r="O52" s="92"/>
      <c r="T52" s="1"/>
    </row>
    <row r="53" spans="2:20" ht="12.75">
      <c r="B53" s="54">
        <v>1</v>
      </c>
      <c r="C53" s="55" t="s">
        <v>426</v>
      </c>
      <c r="D53" s="56" t="str">
        <f>VLOOKUP(B53,CLUB,2,0)</f>
        <v>CETT ESPARREGUERA "C"</v>
      </c>
      <c r="F53" s="54">
        <v>3</v>
      </c>
      <c r="G53" s="55" t="s">
        <v>426</v>
      </c>
      <c r="H53" s="56" t="str">
        <f>VLOOKUP(F53,CLUB,2,0)</f>
        <v>CN SABADELL BENJAMÍ / ALEVÍ “A”</v>
      </c>
      <c r="I53" s="55" t="s">
        <v>427</v>
      </c>
      <c r="J53" s="55" t="s">
        <v>428</v>
      </c>
      <c r="K53" s="55" t="s">
        <v>429</v>
      </c>
      <c r="L53" s="57" t="s">
        <v>430</v>
      </c>
      <c r="M53" s="57" t="s">
        <v>431</v>
      </c>
      <c r="O53" s="92"/>
      <c r="T53" s="1"/>
    </row>
    <row r="54" spans="1:20" ht="18.75" customHeight="1">
      <c r="A54" s="53" t="s">
        <v>443</v>
      </c>
      <c r="B54" s="116" t="s">
        <v>433</v>
      </c>
      <c r="C54" s="60" t="s">
        <v>372</v>
      </c>
      <c r="D54" s="114" t="str">
        <f aca="true" t="shared" si="6" ref="D54:D59">VLOOKUP(C54,jugA1,2,0)</f>
        <v> </v>
      </c>
      <c r="E54" s="61"/>
      <c r="F54" s="116" t="s">
        <v>434</v>
      </c>
      <c r="G54" s="60" t="s">
        <v>372</v>
      </c>
      <c r="H54" s="114" t="str">
        <f aca="true" t="shared" si="7" ref="H54:H59">VLOOKUP(G54,jugA1,2,0)</f>
        <v> </v>
      </c>
      <c r="I54" s="62"/>
      <c r="J54" s="62"/>
      <c r="K54" s="62"/>
      <c r="L54" s="115">
        <f>IF(OR(I54="",J54=""),"",IF(VALUE(TRIM(LEFT(I54,FIND("-",I54)-1)))&gt;VALUE(TRIM(RIGHT(I54,LEN(I54)-FIND("-",I54)))),1,0)+IF(VALUE(TRIM(LEFT(J54,FIND("-",J54)-1)))&gt;VALUE(TRIM(RIGHT(J54,LEN(J54)-FIND("-",J54)))),1,0)+IF(ISERROR(FIND("-",K54)),0,IF(VALUE(TRIM(LEFT(K54,FIND("-",K54)-1)))&gt;VALUE(TRIM(RIGHT(K54,LEN(K54)-FIND("-",K54)))),1,0))&amp;"-"&amp;IF(VALUE(TRIM(LEFT(I54,FIND("-",I54)-1)))&gt;VALUE(TRIM(RIGHT(I54,LEN(I54)-FIND("-",I54)))),0,1)+IF(VALUE(TRIM(LEFT(J54,FIND("-",J54)-1)))&gt;VALUE(TRIM(RIGHT(J54,LEN(J54)-FIND("-",J54)))),0,1)+IF(ISERROR(FIND("-",K54)),0,IF(VALUE(TRIM(LEFT(K54,FIND("-",K54)-1)))&gt;VALUE(TRIM(RIGHT(K54,LEN(K54)-FIND("-",K54)))),0,1)))</f>
      </c>
      <c r="M54" s="115">
        <f>IF(L54="","",IF(VALUE(LEFT(L54))&gt;VALUE(RIGHT(L54)),"1-0","0-1"))</f>
      </c>
      <c r="N54" s="63"/>
      <c r="O54" s="92"/>
      <c r="T54" s="1"/>
    </row>
    <row r="55" spans="1:20" ht="18.75" customHeight="1">
      <c r="A55" s="58" t="s">
        <v>445</v>
      </c>
      <c r="B55" s="116" t="s">
        <v>436</v>
      </c>
      <c r="C55" s="60" t="s">
        <v>372</v>
      </c>
      <c r="D55" s="114" t="str">
        <f t="shared" si="6"/>
        <v> </v>
      </c>
      <c r="E55" s="61"/>
      <c r="F55" s="116" t="s">
        <v>437</v>
      </c>
      <c r="G55" s="60" t="s">
        <v>372</v>
      </c>
      <c r="H55" s="114" t="str">
        <f t="shared" si="7"/>
        <v> </v>
      </c>
      <c r="I55" s="62"/>
      <c r="J55" s="62"/>
      <c r="K55" s="62"/>
      <c r="L55" s="115">
        <f>IF(OR(I55="",J55=""),"",IF(VALUE(TRIM(LEFT(I55,FIND("-",I55)-1)))&gt;VALUE(TRIM(RIGHT(I55,LEN(I55)-FIND("-",I55)))),1,0)+IF(VALUE(TRIM(LEFT(J55,FIND("-",J55)-1)))&gt;VALUE(TRIM(RIGHT(J55,LEN(J55)-FIND("-",J55)))),1,0)+IF(ISERROR(FIND("-",K55)),0,IF(VALUE(TRIM(LEFT(K55,FIND("-",K55)-1)))&gt;VALUE(TRIM(RIGHT(K55,LEN(K55)-FIND("-",K55)))),1,0))&amp;"-"&amp;IF(VALUE(TRIM(LEFT(I55,FIND("-",I55)-1)))&gt;VALUE(TRIM(RIGHT(I55,LEN(I55)-FIND("-",I55)))),0,1)+IF(VALUE(TRIM(LEFT(J55,FIND("-",J55)-1)))&gt;VALUE(TRIM(RIGHT(J55,LEN(J55)-FIND("-",J55)))),0,1)+IF(ISERROR(FIND("-",K55)),0,IF(VALUE(TRIM(LEFT(K55,FIND("-",K55)-1)))&gt;VALUE(TRIM(RIGHT(K55,LEN(K55)-FIND("-",K55)))),0,1)))</f>
      </c>
      <c r="M55" s="115">
        <f>IF(L55="","",IF(VALUE(LEFT(L55))&gt;VALUE(RIGHT(L55)),VALUE(LEFT(M54))+1&amp;"-"&amp;RIGHT(M54),LEFT(M54)&amp;"-"&amp;VALUE(RIGHT(M54))+1))</f>
      </c>
      <c r="N55" s="63"/>
      <c r="O55" s="92"/>
      <c r="T55" s="1"/>
    </row>
    <row r="56" spans="1:20" ht="18.75" customHeight="1">
      <c r="A56" s="63"/>
      <c r="B56" s="142" t="s">
        <v>438</v>
      </c>
      <c r="C56" s="60" t="s">
        <v>372</v>
      </c>
      <c r="D56" s="114" t="str">
        <f t="shared" si="6"/>
        <v> </v>
      </c>
      <c r="E56" s="61"/>
      <c r="F56" s="142" t="s">
        <v>438</v>
      </c>
      <c r="G56" s="60" t="s">
        <v>372</v>
      </c>
      <c r="H56" s="114" t="str">
        <f t="shared" si="7"/>
        <v> </v>
      </c>
      <c r="I56" s="62"/>
      <c r="J56" s="62"/>
      <c r="K56" s="62"/>
      <c r="L56" s="115">
        <f>IF(OR(I56="",J56=""),"",IF(VALUE(TRIM(LEFT(I56,FIND("-",I56)-1)))&gt;VALUE(TRIM(RIGHT(I56,LEN(I56)-FIND("-",I56)))),1,0)+IF(VALUE(TRIM(LEFT(J56,FIND("-",J56)-1)))&gt;VALUE(TRIM(RIGHT(J56,LEN(J56)-FIND("-",J56)))),1,0)+IF(ISERROR(FIND("-",K56)),0,IF(VALUE(TRIM(LEFT(K56,FIND("-",K56)-1)))&gt;VALUE(TRIM(RIGHT(K56,LEN(K56)-FIND("-",K56)))),1,0))&amp;"-"&amp;IF(VALUE(TRIM(LEFT(I56,FIND("-",I56)-1)))&gt;VALUE(TRIM(RIGHT(I56,LEN(I56)-FIND("-",I56)))),0,1)+IF(VALUE(TRIM(LEFT(J56,FIND("-",J56)-1)))&gt;VALUE(TRIM(RIGHT(J56,LEN(J56)-FIND("-",J56)))),0,1)+IF(ISERROR(FIND("-",K56)),0,IF(VALUE(TRIM(LEFT(K56,FIND("-",K56)-1)))&gt;VALUE(TRIM(RIGHT(K56,LEN(K56)-FIND("-",K56)))),0,1)))</f>
      </c>
      <c r="M56" s="115">
        <f>IF(L56="","",IF(VALUE(LEFT(L56))&gt;VALUE(RIGHT(L56)),VALUE(LEFT(M55))+1&amp;"-"&amp;RIGHT(M55),LEFT(M55)&amp;"-"&amp;VALUE(RIGHT(M55))+1))</f>
      </c>
      <c r="N56" s="63"/>
      <c r="T56" s="1"/>
    </row>
    <row r="57" spans="1:20" ht="18.75" customHeight="1">
      <c r="A57" s="63"/>
      <c r="B57" s="142"/>
      <c r="C57" s="60" t="s">
        <v>372</v>
      </c>
      <c r="D57" s="114" t="str">
        <f t="shared" si="6"/>
        <v> </v>
      </c>
      <c r="E57" s="61"/>
      <c r="F57" s="142"/>
      <c r="G57" s="60" t="s">
        <v>372</v>
      </c>
      <c r="H57" s="114" t="str">
        <f t="shared" si="7"/>
        <v> </v>
      </c>
      <c r="I57" s="63"/>
      <c r="J57" s="63"/>
      <c r="K57" s="63"/>
      <c r="L57" s="63"/>
      <c r="M57" s="63"/>
      <c r="N57" s="63"/>
      <c r="T57" s="1"/>
    </row>
    <row r="58" spans="1:20" ht="18.75" customHeight="1">
      <c r="A58" s="63"/>
      <c r="B58" s="116" t="s">
        <v>433</v>
      </c>
      <c r="C58" s="60" t="s">
        <v>372</v>
      </c>
      <c r="D58" s="114" t="str">
        <f t="shared" si="6"/>
        <v> </v>
      </c>
      <c r="E58" s="61"/>
      <c r="F58" s="116" t="s">
        <v>437</v>
      </c>
      <c r="G58" s="60" t="s">
        <v>372</v>
      </c>
      <c r="H58" s="114" t="str">
        <f t="shared" si="7"/>
        <v> </v>
      </c>
      <c r="I58" s="62"/>
      <c r="J58" s="62"/>
      <c r="K58" s="62"/>
      <c r="L58" s="115">
        <f>IF(OR(I58="",J58=""),"",IF(VALUE(TRIM(LEFT(I58,FIND("-",I58)-1)))&gt;VALUE(TRIM(RIGHT(I58,LEN(I58)-FIND("-",I58)))),1,0)+IF(VALUE(TRIM(LEFT(J58,FIND("-",J58)-1)))&gt;VALUE(TRIM(RIGHT(J58,LEN(J58)-FIND("-",J58)))),1,0)+IF(ISERROR(FIND("-",K58)),0,IF(VALUE(TRIM(LEFT(K58,FIND("-",K58)-1)))&gt;VALUE(TRIM(RIGHT(K58,LEN(K58)-FIND("-",K58)))),1,0))&amp;"-"&amp;IF(VALUE(TRIM(LEFT(I58,FIND("-",I58)-1)))&gt;VALUE(TRIM(RIGHT(I58,LEN(I58)-FIND("-",I58)))),0,1)+IF(VALUE(TRIM(LEFT(J58,FIND("-",J58)-1)))&gt;VALUE(TRIM(RIGHT(J58,LEN(J58)-FIND("-",J58)))),0,1)+IF(ISERROR(FIND("-",K58)),0,IF(VALUE(TRIM(LEFT(K58,FIND("-",K58)-1)))&gt;VALUE(TRIM(RIGHT(K58,LEN(K58)-FIND("-",K58)))),0,1)))</f>
      </c>
      <c r="M58" s="115">
        <f>IF(L58="","",IF(VALUE(LEFT(L58))&gt;VALUE(RIGHT(L58)),VALUE(LEFT(M56))+1&amp;"-"&amp;RIGHT(M56),LEFT(M56)&amp;"-"&amp;VALUE(RIGHT(M56))+1))</f>
      </c>
      <c r="N58" s="63"/>
      <c r="T58" s="1"/>
    </row>
    <row r="59" spans="1:20" ht="18.75" customHeight="1">
      <c r="A59" s="63"/>
      <c r="B59" s="116" t="s">
        <v>436</v>
      </c>
      <c r="C59" s="60" t="s">
        <v>372</v>
      </c>
      <c r="D59" s="114" t="str">
        <f t="shared" si="6"/>
        <v> </v>
      </c>
      <c r="E59" s="61"/>
      <c r="F59" s="116" t="s">
        <v>434</v>
      </c>
      <c r="G59" s="60" t="s">
        <v>372</v>
      </c>
      <c r="H59" s="114" t="str">
        <f t="shared" si="7"/>
        <v> </v>
      </c>
      <c r="I59" s="62"/>
      <c r="J59" s="62"/>
      <c r="K59" s="62"/>
      <c r="L59" s="115">
        <f>IF(OR(I59="",J59=""),"",IF(VALUE(TRIM(LEFT(I59,FIND("-",I59)-1)))&gt;VALUE(TRIM(RIGHT(I59,LEN(I59)-FIND("-",I59)))),1,0)+IF(VALUE(TRIM(LEFT(J59,FIND("-",J59)-1)))&gt;VALUE(TRIM(RIGHT(J59,LEN(J59)-FIND("-",J59)))),1,0)+IF(ISERROR(FIND("-",K59)),0,IF(VALUE(TRIM(LEFT(K59,FIND("-",K59)-1)))&gt;VALUE(TRIM(RIGHT(K59,LEN(K59)-FIND("-",K59)))),1,0))&amp;"-"&amp;IF(VALUE(TRIM(LEFT(I59,FIND("-",I59)-1)))&gt;VALUE(TRIM(RIGHT(I59,LEN(I59)-FIND("-",I59)))),0,1)+IF(VALUE(TRIM(LEFT(J59,FIND("-",J59)-1)))&gt;VALUE(TRIM(RIGHT(J59,LEN(J59)-FIND("-",J59)))),0,1)+IF(ISERROR(FIND("-",K59)),0,IF(VALUE(TRIM(LEFT(K59,FIND("-",K59)-1)))&gt;VALUE(TRIM(RIGHT(K59,LEN(K59)-FIND("-",K59)))),0,1)))</f>
      </c>
      <c r="M59" s="115">
        <f>IF(L59="","",IF(VALUE(LEFT(L59))&gt;VALUE(RIGHT(L59)),VALUE(LEFT(M58))+1&amp;"-"&amp;RIGHT(M58),LEFT(M58)&amp;"-"&amp;VALUE(RIGHT(M58))+1))</f>
      </c>
      <c r="N59" s="63"/>
      <c r="T59" s="1"/>
    </row>
    <row r="60" spans="1:20" ht="12.75">
      <c r="A60" s="63"/>
      <c r="B60" s="89"/>
      <c r="C60" s="90"/>
      <c r="D60" s="90"/>
      <c r="E60" s="91"/>
      <c r="F60" s="89"/>
      <c r="G60" s="90"/>
      <c r="H60" s="90"/>
      <c r="I60" s="71"/>
      <c r="J60" s="71"/>
      <c r="K60" s="71"/>
      <c r="L60" s="71"/>
      <c r="M60" s="71"/>
      <c r="N60" s="63"/>
      <c r="T60" s="1"/>
    </row>
    <row r="61" spans="9:13" ht="12.75">
      <c r="I61" s="71"/>
      <c r="J61" s="71"/>
      <c r="K61" s="71"/>
      <c r="L61" s="71"/>
      <c r="M61" s="71"/>
    </row>
    <row r="62" spans="4:13" ht="12.75">
      <c r="D62" s="72" t="s">
        <v>439</v>
      </c>
      <c r="E62" s="73"/>
      <c r="H62" s="113">
        <f>IF(M59="","",IF(VALUE(LEFT(M59))&gt;VALUE(RIGHT(M59)),D53,H53))</f>
      </c>
      <c r="I62" s="71"/>
      <c r="J62" s="71"/>
      <c r="K62" s="71"/>
      <c r="L62" s="71"/>
      <c r="M62" s="71"/>
    </row>
    <row r="63" spans="8:13" ht="12.75">
      <c r="H63" s="71"/>
      <c r="I63" s="71"/>
      <c r="J63" s="71"/>
      <c r="K63" s="71"/>
      <c r="L63" s="71"/>
      <c r="M63" s="71"/>
    </row>
    <row r="64" spans="4:13" ht="12.75">
      <c r="D64" s="72" t="s">
        <v>442</v>
      </c>
      <c r="E64" s="73"/>
      <c r="H64" s="113">
        <f>M59</f>
      </c>
      <c r="I64" s="71"/>
      <c r="J64" s="71"/>
      <c r="K64" s="71"/>
      <c r="L64" s="71"/>
      <c r="M64" s="71"/>
    </row>
    <row r="67" spans="4:15" ht="12.75">
      <c r="D67" s="46" t="s">
        <v>423</v>
      </c>
      <c r="H67" s="46" t="s">
        <v>424</v>
      </c>
      <c r="O67" s="92"/>
    </row>
    <row r="68" spans="2:15" ht="12.75">
      <c r="B68" s="54">
        <v>3</v>
      </c>
      <c r="C68" s="55" t="s">
        <v>426</v>
      </c>
      <c r="D68" s="56" t="str">
        <f>VLOOKUP(B68,CLUB,2,0)</f>
        <v>CN SABADELL BENJAMÍ / ALEVÍ “A”</v>
      </c>
      <c r="F68" s="54">
        <v>4</v>
      </c>
      <c r="G68" s="55" t="s">
        <v>426</v>
      </c>
      <c r="H68" s="56" t="str">
        <f>VLOOKUP(F68,CLUB,2,0)</f>
        <v>CTT BARCELONA "B"</v>
      </c>
      <c r="I68" s="55" t="s">
        <v>427</v>
      </c>
      <c r="J68" s="55" t="s">
        <v>428</v>
      </c>
      <c r="K68" s="55" t="s">
        <v>429</v>
      </c>
      <c r="L68" s="57" t="s">
        <v>430</v>
      </c>
      <c r="M68" s="57" t="s">
        <v>431</v>
      </c>
      <c r="O68" s="92"/>
    </row>
    <row r="69" spans="1:15" ht="18.75" customHeight="1">
      <c r="A69" s="53" t="s">
        <v>444</v>
      </c>
      <c r="B69" s="116" t="s">
        <v>433</v>
      </c>
      <c r="C69" s="60" t="s">
        <v>372</v>
      </c>
      <c r="D69" s="114" t="str">
        <f aca="true" t="shared" si="8" ref="D69:D74">VLOOKUP(C69,jugA1,2,0)</f>
        <v> </v>
      </c>
      <c r="E69" s="61"/>
      <c r="F69" s="116" t="s">
        <v>434</v>
      </c>
      <c r="G69" s="60" t="s">
        <v>372</v>
      </c>
      <c r="H69" s="114" t="str">
        <f aca="true" t="shared" si="9" ref="H69:H74">VLOOKUP(G69,jugA1,2,0)</f>
        <v> </v>
      </c>
      <c r="I69" s="62"/>
      <c r="J69" s="62"/>
      <c r="K69" s="62"/>
      <c r="L69" s="115">
        <f>IF(OR(I69="",J69=""),"",IF(VALUE(TRIM(LEFT(I69,FIND("-",I69)-1)))&gt;VALUE(TRIM(RIGHT(I69,LEN(I69)-FIND("-",I69)))),1,0)+IF(VALUE(TRIM(LEFT(J69,FIND("-",J69)-1)))&gt;VALUE(TRIM(RIGHT(J69,LEN(J69)-FIND("-",J69)))),1,0)+IF(ISERROR(FIND("-",K69)),0,IF(VALUE(TRIM(LEFT(K69,FIND("-",K69)-1)))&gt;VALUE(TRIM(RIGHT(K69,LEN(K69)-FIND("-",K69)))),1,0))&amp;"-"&amp;IF(VALUE(TRIM(LEFT(I69,FIND("-",I69)-1)))&gt;VALUE(TRIM(RIGHT(I69,LEN(I69)-FIND("-",I69)))),0,1)+IF(VALUE(TRIM(LEFT(J69,FIND("-",J69)-1)))&gt;VALUE(TRIM(RIGHT(J69,LEN(J69)-FIND("-",J69)))),0,1)+IF(ISERROR(FIND("-",K69)),0,IF(VALUE(TRIM(LEFT(K69,FIND("-",K69)-1)))&gt;VALUE(TRIM(RIGHT(K69,LEN(K69)-FIND("-",K69)))),0,1)))</f>
      </c>
      <c r="M69" s="115">
        <f>IF(L69="","",IF(VALUE(LEFT(L69))&gt;VALUE(RIGHT(L69)),"1-0","0-1"))</f>
      </c>
      <c r="N69" s="63"/>
      <c r="O69" s="92"/>
    </row>
    <row r="70" spans="1:15" ht="18.75" customHeight="1">
      <c r="A70" s="58" t="s">
        <v>435</v>
      </c>
      <c r="B70" s="116" t="s">
        <v>436</v>
      </c>
      <c r="C70" s="60" t="s">
        <v>372</v>
      </c>
      <c r="D70" s="114" t="str">
        <f t="shared" si="8"/>
        <v> </v>
      </c>
      <c r="E70" s="61"/>
      <c r="F70" s="116" t="s">
        <v>437</v>
      </c>
      <c r="G70" s="60" t="s">
        <v>372</v>
      </c>
      <c r="H70" s="114" t="str">
        <f t="shared" si="9"/>
        <v> </v>
      </c>
      <c r="I70" s="62"/>
      <c r="J70" s="62"/>
      <c r="K70" s="62"/>
      <c r="L70" s="115">
        <f>IF(OR(I70="",J70=""),"",IF(VALUE(TRIM(LEFT(I70,FIND("-",I70)-1)))&gt;VALUE(TRIM(RIGHT(I70,LEN(I70)-FIND("-",I70)))),1,0)+IF(VALUE(TRIM(LEFT(J70,FIND("-",J70)-1)))&gt;VALUE(TRIM(RIGHT(J70,LEN(J70)-FIND("-",J70)))),1,0)+IF(ISERROR(FIND("-",K70)),0,IF(VALUE(TRIM(LEFT(K70,FIND("-",K70)-1)))&gt;VALUE(TRIM(RIGHT(K70,LEN(K70)-FIND("-",K70)))),1,0))&amp;"-"&amp;IF(VALUE(TRIM(LEFT(I70,FIND("-",I70)-1)))&gt;VALUE(TRIM(RIGHT(I70,LEN(I70)-FIND("-",I70)))),0,1)+IF(VALUE(TRIM(LEFT(J70,FIND("-",J70)-1)))&gt;VALUE(TRIM(RIGHT(J70,LEN(J70)-FIND("-",J70)))),0,1)+IF(ISERROR(FIND("-",K70)),0,IF(VALUE(TRIM(LEFT(K70,FIND("-",K70)-1)))&gt;VALUE(TRIM(RIGHT(K70,LEN(K70)-FIND("-",K70)))),0,1)))</f>
      </c>
      <c r="M70" s="115">
        <f>IF(L70="","",IF(VALUE(LEFT(L70))&gt;VALUE(RIGHT(L70)),VALUE(LEFT(M69))+1&amp;"-"&amp;RIGHT(M69),LEFT(M69)&amp;"-"&amp;VALUE(RIGHT(M69))+1))</f>
      </c>
      <c r="N70" s="63"/>
      <c r="O70" s="92"/>
    </row>
    <row r="71" spans="1:14" ht="18.75" customHeight="1">
      <c r="A71" s="63"/>
      <c r="B71" s="142" t="s">
        <v>438</v>
      </c>
      <c r="C71" s="60" t="s">
        <v>372</v>
      </c>
      <c r="D71" s="114" t="str">
        <f t="shared" si="8"/>
        <v> </v>
      </c>
      <c r="E71" s="61"/>
      <c r="F71" s="142" t="s">
        <v>438</v>
      </c>
      <c r="G71" s="60" t="s">
        <v>372</v>
      </c>
      <c r="H71" s="114" t="str">
        <f t="shared" si="9"/>
        <v> </v>
      </c>
      <c r="I71" s="62"/>
      <c r="J71" s="62"/>
      <c r="K71" s="62"/>
      <c r="L71" s="115">
        <f>IF(OR(I71="",J71=""),"",IF(VALUE(TRIM(LEFT(I71,FIND("-",I71)-1)))&gt;VALUE(TRIM(RIGHT(I71,LEN(I71)-FIND("-",I71)))),1,0)+IF(VALUE(TRIM(LEFT(J71,FIND("-",J71)-1)))&gt;VALUE(TRIM(RIGHT(J71,LEN(J71)-FIND("-",J71)))),1,0)+IF(ISERROR(FIND("-",K71)),0,IF(VALUE(TRIM(LEFT(K71,FIND("-",K71)-1)))&gt;VALUE(TRIM(RIGHT(K71,LEN(K71)-FIND("-",K71)))),1,0))&amp;"-"&amp;IF(VALUE(TRIM(LEFT(I71,FIND("-",I71)-1)))&gt;VALUE(TRIM(RIGHT(I71,LEN(I71)-FIND("-",I71)))),0,1)+IF(VALUE(TRIM(LEFT(J71,FIND("-",J71)-1)))&gt;VALUE(TRIM(RIGHT(J71,LEN(J71)-FIND("-",J71)))),0,1)+IF(ISERROR(FIND("-",K71)),0,IF(VALUE(TRIM(LEFT(K71,FIND("-",K71)-1)))&gt;VALUE(TRIM(RIGHT(K71,LEN(K71)-FIND("-",K71)))),0,1)))</f>
      </c>
      <c r="M71" s="115">
        <f>IF(L71="","",IF(VALUE(LEFT(L71))&gt;VALUE(RIGHT(L71)),VALUE(LEFT(M70))+1&amp;"-"&amp;RIGHT(M70),LEFT(M70)&amp;"-"&amp;VALUE(RIGHT(M70))+1))</f>
      </c>
      <c r="N71" s="63"/>
    </row>
    <row r="72" spans="1:14" ht="18.75" customHeight="1">
      <c r="A72" s="63"/>
      <c r="B72" s="142"/>
      <c r="C72" s="60" t="s">
        <v>372</v>
      </c>
      <c r="D72" s="114" t="str">
        <f t="shared" si="8"/>
        <v> </v>
      </c>
      <c r="E72" s="61"/>
      <c r="F72" s="142"/>
      <c r="G72" s="60" t="s">
        <v>372</v>
      </c>
      <c r="H72" s="114" t="str">
        <f t="shared" si="9"/>
        <v> </v>
      </c>
      <c r="I72" s="63"/>
      <c r="J72" s="63"/>
      <c r="K72" s="63"/>
      <c r="L72" s="63"/>
      <c r="M72" s="63"/>
      <c r="N72" s="63"/>
    </row>
    <row r="73" spans="1:14" ht="18.75" customHeight="1">
      <c r="A73" s="63"/>
      <c r="B73" s="116" t="s">
        <v>433</v>
      </c>
      <c r="C73" s="60" t="s">
        <v>372</v>
      </c>
      <c r="D73" s="114" t="str">
        <f t="shared" si="8"/>
        <v> </v>
      </c>
      <c r="E73" s="61"/>
      <c r="F73" s="116" t="s">
        <v>437</v>
      </c>
      <c r="G73" s="60" t="s">
        <v>372</v>
      </c>
      <c r="H73" s="114" t="str">
        <f t="shared" si="9"/>
        <v> </v>
      </c>
      <c r="I73" s="62"/>
      <c r="J73" s="62"/>
      <c r="K73" s="62"/>
      <c r="L73" s="115">
        <f>IF(OR(I73="",J73=""),"",IF(VALUE(TRIM(LEFT(I73,FIND("-",I73)-1)))&gt;VALUE(TRIM(RIGHT(I73,LEN(I73)-FIND("-",I73)))),1,0)+IF(VALUE(TRIM(LEFT(J73,FIND("-",J73)-1)))&gt;VALUE(TRIM(RIGHT(J73,LEN(J73)-FIND("-",J73)))),1,0)+IF(ISERROR(FIND("-",K73)),0,IF(VALUE(TRIM(LEFT(K73,FIND("-",K73)-1)))&gt;VALUE(TRIM(RIGHT(K73,LEN(K73)-FIND("-",K73)))),1,0))&amp;"-"&amp;IF(VALUE(TRIM(LEFT(I73,FIND("-",I73)-1)))&gt;VALUE(TRIM(RIGHT(I73,LEN(I73)-FIND("-",I73)))),0,1)+IF(VALUE(TRIM(LEFT(J73,FIND("-",J73)-1)))&gt;VALUE(TRIM(RIGHT(J73,LEN(J73)-FIND("-",J73)))),0,1)+IF(ISERROR(FIND("-",K73)),0,IF(VALUE(TRIM(LEFT(K73,FIND("-",K73)-1)))&gt;VALUE(TRIM(RIGHT(K73,LEN(K73)-FIND("-",K73)))),0,1)))</f>
      </c>
      <c r="M73" s="115">
        <f>IF(L73="","",IF(VALUE(LEFT(L73))&gt;VALUE(RIGHT(L73)),VALUE(LEFT(M71))+1&amp;"-"&amp;RIGHT(M71),LEFT(M71)&amp;"-"&amp;VALUE(RIGHT(M71))+1))</f>
      </c>
      <c r="N73" s="63"/>
    </row>
    <row r="74" spans="1:14" ht="18.75" customHeight="1">
      <c r="A74" s="63"/>
      <c r="B74" s="116" t="s">
        <v>436</v>
      </c>
      <c r="C74" s="60" t="s">
        <v>372</v>
      </c>
      <c r="D74" s="114" t="str">
        <f t="shared" si="8"/>
        <v> </v>
      </c>
      <c r="E74" s="61"/>
      <c r="F74" s="116" t="s">
        <v>434</v>
      </c>
      <c r="G74" s="60" t="s">
        <v>372</v>
      </c>
      <c r="H74" s="114" t="str">
        <f t="shared" si="9"/>
        <v> </v>
      </c>
      <c r="I74" s="62"/>
      <c r="J74" s="62"/>
      <c r="K74" s="62"/>
      <c r="L74" s="115">
        <f>IF(OR(I74="",J74=""),"",IF(VALUE(TRIM(LEFT(I74,FIND("-",I74)-1)))&gt;VALUE(TRIM(RIGHT(I74,LEN(I74)-FIND("-",I74)))),1,0)+IF(VALUE(TRIM(LEFT(J74,FIND("-",J74)-1)))&gt;VALUE(TRIM(RIGHT(J74,LEN(J74)-FIND("-",J74)))),1,0)+IF(ISERROR(FIND("-",K74)),0,IF(VALUE(TRIM(LEFT(K74,FIND("-",K74)-1)))&gt;VALUE(TRIM(RIGHT(K74,LEN(K74)-FIND("-",K74)))),1,0))&amp;"-"&amp;IF(VALUE(TRIM(LEFT(I74,FIND("-",I74)-1)))&gt;VALUE(TRIM(RIGHT(I74,LEN(I74)-FIND("-",I74)))),0,1)+IF(VALUE(TRIM(LEFT(J74,FIND("-",J74)-1)))&gt;VALUE(TRIM(RIGHT(J74,LEN(J74)-FIND("-",J74)))),0,1)+IF(ISERROR(FIND("-",K74)),0,IF(VALUE(TRIM(LEFT(K74,FIND("-",K74)-1)))&gt;VALUE(TRIM(RIGHT(K74,LEN(K74)-FIND("-",K74)))),0,1)))</f>
      </c>
      <c r="M74" s="115">
        <f>IF(L74="","",IF(VALUE(LEFT(L74))&gt;VALUE(RIGHT(L74)),VALUE(LEFT(M73))+1&amp;"-"&amp;RIGHT(M73),LEFT(M73)&amp;"-"&amp;VALUE(RIGHT(M73))+1))</f>
      </c>
      <c r="N74" s="63"/>
    </row>
    <row r="75" spans="1:14" ht="12.75">
      <c r="A75" s="63"/>
      <c r="B75" s="89"/>
      <c r="C75" s="90"/>
      <c r="D75" s="90"/>
      <c r="E75" s="91"/>
      <c r="F75" s="89"/>
      <c r="G75" s="90"/>
      <c r="H75" s="90"/>
      <c r="I75" s="71"/>
      <c r="J75" s="71"/>
      <c r="K75" s="71"/>
      <c r="L75" s="71"/>
      <c r="M75" s="71"/>
      <c r="N75" s="63"/>
    </row>
    <row r="76" spans="9:13" ht="12.75">
      <c r="I76" s="71"/>
      <c r="J76" s="71"/>
      <c r="K76" s="71"/>
      <c r="L76" s="71"/>
      <c r="M76" s="71"/>
    </row>
    <row r="77" spans="4:13" ht="12.75">
      <c r="D77" s="72" t="s">
        <v>439</v>
      </c>
      <c r="E77" s="73"/>
      <c r="H77" s="113">
        <f>IF(M74="","",IF(VALUE(LEFT(M74))&gt;VALUE(RIGHT(M74)),D68,H68))</f>
      </c>
      <c r="I77" s="71"/>
      <c r="J77" s="71"/>
      <c r="K77" s="71"/>
      <c r="L77" s="71"/>
      <c r="M77" s="71"/>
    </row>
    <row r="78" spans="8:13" ht="12.75">
      <c r="H78" s="71"/>
      <c r="I78" s="71"/>
      <c r="J78" s="71"/>
      <c r="K78" s="71"/>
      <c r="L78" s="71"/>
      <c r="M78" s="71"/>
    </row>
    <row r="79" spans="4:13" ht="12.75">
      <c r="D79" s="72" t="s">
        <v>442</v>
      </c>
      <c r="E79" s="73"/>
      <c r="H79" s="113">
        <f>M74</f>
      </c>
      <c r="I79" s="71"/>
      <c r="J79" s="71"/>
      <c r="K79" s="71"/>
      <c r="L79" s="71"/>
      <c r="M79" s="71"/>
    </row>
    <row r="82" spans="4:15" ht="12.75">
      <c r="D82" s="46" t="s">
        <v>423</v>
      </c>
      <c r="H82" s="46" t="s">
        <v>424</v>
      </c>
      <c r="O82" s="92"/>
    </row>
    <row r="83" spans="2:15" ht="12.75">
      <c r="B83" s="54">
        <v>1</v>
      </c>
      <c r="C83" s="55" t="s">
        <v>426</v>
      </c>
      <c r="D83" s="56" t="str">
        <f>VLOOKUP(B83,CLUB,2,0)</f>
        <v>CETT ESPARREGUERA "C"</v>
      </c>
      <c r="F83" s="54">
        <v>2</v>
      </c>
      <c r="G83" s="55" t="s">
        <v>426</v>
      </c>
      <c r="H83" s="56" t="str">
        <f>VLOOKUP(F83,CLUB,2,0)</f>
        <v>ATT CASTELLAR</v>
      </c>
      <c r="I83" s="55" t="s">
        <v>427</v>
      </c>
      <c r="J83" s="55" t="s">
        <v>428</v>
      </c>
      <c r="K83" s="55" t="s">
        <v>429</v>
      </c>
      <c r="L83" s="57" t="s">
        <v>430</v>
      </c>
      <c r="M83" s="57" t="s">
        <v>431</v>
      </c>
      <c r="O83" s="92"/>
    </row>
    <row r="84" spans="1:15" ht="18.75" customHeight="1">
      <c r="A84" s="53" t="s">
        <v>444</v>
      </c>
      <c r="B84" s="116" t="s">
        <v>433</v>
      </c>
      <c r="C84" s="60" t="s">
        <v>372</v>
      </c>
      <c r="D84" s="114" t="str">
        <f aca="true" t="shared" si="10" ref="D84:D89">VLOOKUP(C84,jugA1,2,0)</f>
        <v> </v>
      </c>
      <c r="E84" s="61"/>
      <c r="F84" s="116" t="s">
        <v>434</v>
      </c>
      <c r="G84" s="60" t="s">
        <v>372</v>
      </c>
      <c r="H84" s="114" t="str">
        <f aca="true" t="shared" si="11" ref="H84:H89">VLOOKUP(G84,jugA1,2,0)</f>
        <v> </v>
      </c>
      <c r="I84" s="62"/>
      <c r="J84" s="62"/>
      <c r="K84" s="62"/>
      <c r="L84" s="115">
        <f>IF(OR(I84="",J84=""),"",IF(VALUE(TRIM(LEFT(I84,FIND("-",I84)-1)))&gt;VALUE(TRIM(RIGHT(I84,LEN(I84)-FIND("-",I84)))),1,0)+IF(VALUE(TRIM(LEFT(J84,FIND("-",J84)-1)))&gt;VALUE(TRIM(RIGHT(J84,LEN(J84)-FIND("-",J84)))),1,0)+IF(ISERROR(FIND("-",K84)),0,IF(VALUE(TRIM(LEFT(K84,FIND("-",K84)-1)))&gt;VALUE(TRIM(RIGHT(K84,LEN(K84)-FIND("-",K84)))),1,0))&amp;"-"&amp;IF(VALUE(TRIM(LEFT(I84,FIND("-",I84)-1)))&gt;VALUE(TRIM(RIGHT(I84,LEN(I84)-FIND("-",I84)))),0,1)+IF(VALUE(TRIM(LEFT(J84,FIND("-",J84)-1)))&gt;VALUE(TRIM(RIGHT(J84,LEN(J84)-FIND("-",J84)))),0,1)+IF(ISERROR(FIND("-",K84)),0,IF(VALUE(TRIM(LEFT(K84,FIND("-",K84)-1)))&gt;VALUE(TRIM(RIGHT(K84,LEN(K84)-FIND("-",K84)))),0,1)))</f>
      </c>
      <c r="M84" s="115">
        <f>IF(L84="","",IF(VALUE(LEFT(L84))&gt;VALUE(RIGHT(L84)),"1-0","0-1"))</f>
      </c>
      <c r="N84" s="63"/>
      <c r="O84" s="92"/>
    </row>
    <row r="85" spans="1:15" ht="18.75" customHeight="1">
      <c r="A85" s="58" t="s">
        <v>445</v>
      </c>
      <c r="B85" s="116" t="s">
        <v>436</v>
      </c>
      <c r="C85" s="60" t="s">
        <v>372</v>
      </c>
      <c r="D85" s="114" t="str">
        <f t="shared" si="10"/>
        <v> </v>
      </c>
      <c r="E85" s="61"/>
      <c r="F85" s="116" t="s">
        <v>437</v>
      </c>
      <c r="G85" s="60" t="s">
        <v>372</v>
      </c>
      <c r="H85" s="114" t="str">
        <f t="shared" si="11"/>
        <v> </v>
      </c>
      <c r="I85" s="62"/>
      <c r="J85" s="62"/>
      <c r="K85" s="62"/>
      <c r="L85" s="115">
        <f>IF(OR(I85="",J85=""),"",IF(VALUE(TRIM(LEFT(I85,FIND("-",I85)-1)))&gt;VALUE(TRIM(RIGHT(I85,LEN(I85)-FIND("-",I85)))),1,0)+IF(VALUE(TRIM(LEFT(J85,FIND("-",J85)-1)))&gt;VALUE(TRIM(RIGHT(J85,LEN(J85)-FIND("-",J85)))),1,0)+IF(ISERROR(FIND("-",K85)),0,IF(VALUE(TRIM(LEFT(K85,FIND("-",K85)-1)))&gt;VALUE(TRIM(RIGHT(K85,LEN(K85)-FIND("-",K85)))),1,0))&amp;"-"&amp;IF(VALUE(TRIM(LEFT(I85,FIND("-",I85)-1)))&gt;VALUE(TRIM(RIGHT(I85,LEN(I85)-FIND("-",I85)))),0,1)+IF(VALUE(TRIM(LEFT(J85,FIND("-",J85)-1)))&gt;VALUE(TRIM(RIGHT(J85,LEN(J85)-FIND("-",J85)))),0,1)+IF(ISERROR(FIND("-",K85)),0,IF(VALUE(TRIM(LEFT(K85,FIND("-",K85)-1)))&gt;VALUE(TRIM(RIGHT(K85,LEN(K85)-FIND("-",K85)))),0,1)))</f>
      </c>
      <c r="M85" s="115">
        <f>IF(L85="","",IF(VALUE(LEFT(L85))&gt;VALUE(RIGHT(L85)),VALUE(LEFT(M84))+1&amp;"-"&amp;RIGHT(M84),LEFT(M84)&amp;"-"&amp;VALUE(RIGHT(M84))+1))</f>
      </c>
      <c r="N85" s="63"/>
      <c r="O85" s="92"/>
    </row>
    <row r="86" spans="1:14" ht="18.75" customHeight="1">
      <c r="A86" s="63"/>
      <c r="B86" s="142" t="s">
        <v>438</v>
      </c>
      <c r="C86" s="60" t="s">
        <v>372</v>
      </c>
      <c r="D86" s="114" t="str">
        <f t="shared" si="10"/>
        <v> </v>
      </c>
      <c r="E86" s="61"/>
      <c r="F86" s="142" t="s">
        <v>438</v>
      </c>
      <c r="G86" s="60" t="s">
        <v>372</v>
      </c>
      <c r="H86" s="114" t="str">
        <f t="shared" si="11"/>
        <v> </v>
      </c>
      <c r="I86" s="62"/>
      <c r="J86" s="62"/>
      <c r="K86" s="62"/>
      <c r="L86" s="115">
        <f>IF(OR(I86="",J86=""),"",IF(VALUE(TRIM(LEFT(I86,FIND("-",I86)-1)))&gt;VALUE(TRIM(RIGHT(I86,LEN(I86)-FIND("-",I86)))),1,0)+IF(VALUE(TRIM(LEFT(J86,FIND("-",J86)-1)))&gt;VALUE(TRIM(RIGHT(J86,LEN(J86)-FIND("-",J86)))),1,0)+IF(ISERROR(FIND("-",K86)),0,IF(VALUE(TRIM(LEFT(K86,FIND("-",K86)-1)))&gt;VALUE(TRIM(RIGHT(K86,LEN(K86)-FIND("-",K86)))),1,0))&amp;"-"&amp;IF(VALUE(TRIM(LEFT(I86,FIND("-",I86)-1)))&gt;VALUE(TRIM(RIGHT(I86,LEN(I86)-FIND("-",I86)))),0,1)+IF(VALUE(TRIM(LEFT(J86,FIND("-",J86)-1)))&gt;VALUE(TRIM(RIGHT(J86,LEN(J86)-FIND("-",J86)))),0,1)+IF(ISERROR(FIND("-",K86)),0,IF(VALUE(TRIM(LEFT(K86,FIND("-",K86)-1)))&gt;VALUE(TRIM(RIGHT(K86,LEN(K86)-FIND("-",K86)))),0,1)))</f>
      </c>
      <c r="M86" s="115">
        <f>IF(L86="","",IF(VALUE(LEFT(L86))&gt;VALUE(RIGHT(L86)),VALUE(LEFT(M85))+1&amp;"-"&amp;RIGHT(M85),LEFT(M85)&amp;"-"&amp;VALUE(RIGHT(M85))+1))</f>
      </c>
      <c r="N86" s="63"/>
    </row>
    <row r="87" spans="1:14" ht="18.75" customHeight="1">
      <c r="A87" s="63"/>
      <c r="B87" s="142"/>
      <c r="C87" s="60" t="s">
        <v>372</v>
      </c>
      <c r="D87" s="114" t="str">
        <f t="shared" si="10"/>
        <v> </v>
      </c>
      <c r="E87" s="61"/>
      <c r="F87" s="142"/>
      <c r="G87" s="60" t="s">
        <v>372</v>
      </c>
      <c r="H87" s="114" t="str">
        <f t="shared" si="11"/>
        <v> </v>
      </c>
      <c r="I87" s="63"/>
      <c r="J87" s="63"/>
      <c r="K87" s="63"/>
      <c r="L87" s="63"/>
      <c r="M87" s="63"/>
      <c r="N87" s="63"/>
    </row>
    <row r="88" spans="1:14" ht="18.75" customHeight="1">
      <c r="A88" s="63"/>
      <c r="B88" s="116" t="s">
        <v>433</v>
      </c>
      <c r="C88" s="60" t="s">
        <v>372</v>
      </c>
      <c r="D88" s="114" t="str">
        <f t="shared" si="10"/>
        <v> </v>
      </c>
      <c r="E88" s="61"/>
      <c r="F88" s="116" t="s">
        <v>437</v>
      </c>
      <c r="G88" s="60" t="s">
        <v>372</v>
      </c>
      <c r="H88" s="114" t="str">
        <f t="shared" si="11"/>
        <v> </v>
      </c>
      <c r="I88" s="62"/>
      <c r="J88" s="62"/>
      <c r="K88" s="62"/>
      <c r="L88" s="115">
        <f>IF(OR(I88="",J88=""),"",IF(VALUE(TRIM(LEFT(I88,FIND("-",I88)-1)))&gt;VALUE(TRIM(RIGHT(I88,LEN(I88)-FIND("-",I88)))),1,0)+IF(VALUE(TRIM(LEFT(J88,FIND("-",J88)-1)))&gt;VALUE(TRIM(RIGHT(J88,LEN(J88)-FIND("-",J88)))),1,0)+IF(ISERROR(FIND("-",K88)),0,IF(VALUE(TRIM(LEFT(K88,FIND("-",K88)-1)))&gt;VALUE(TRIM(RIGHT(K88,LEN(K88)-FIND("-",K88)))),1,0))&amp;"-"&amp;IF(VALUE(TRIM(LEFT(I88,FIND("-",I88)-1)))&gt;VALUE(TRIM(RIGHT(I88,LEN(I88)-FIND("-",I88)))),0,1)+IF(VALUE(TRIM(LEFT(J88,FIND("-",J88)-1)))&gt;VALUE(TRIM(RIGHT(J88,LEN(J88)-FIND("-",J88)))),0,1)+IF(ISERROR(FIND("-",K88)),0,IF(VALUE(TRIM(LEFT(K88,FIND("-",K88)-1)))&gt;VALUE(TRIM(RIGHT(K88,LEN(K88)-FIND("-",K88)))),0,1)))</f>
      </c>
      <c r="M88" s="115">
        <f>IF(L88="","",IF(VALUE(LEFT(L88))&gt;VALUE(RIGHT(L88)),VALUE(LEFT(M86))+1&amp;"-"&amp;RIGHT(M86),LEFT(M86)&amp;"-"&amp;VALUE(RIGHT(M86))+1))</f>
      </c>
      <c r="N88" s="63"/>
    </row>
    <row r="89" spans="1:14" ht="18.75" customHeight="1">
      <c r="A89" s="63"/>
      <c r="B89" s="116" t="s">
        <v>436</v>
      </c>
      <c r="C89" s="60" t="s">
        <v>372</v>
      </c>
      <c r="D89" s="114" t="str">
        <f t="shared" si="10"/>
        <v> </v>
      </c>
      <c r="E89" s="61"/>
      <c r="F89" s="116" t="s">
        <v>434</v>
      </c>
      <c r="G89" s="60" t="s">
        <v>372</v>
      </c>
      <c r="H89" s="114" t="str">
        <f t="shared" si="11"/>
        <v> </v>
      </c>
      <c r="I89" s="62"/>
      <c r="J89" s="62"/>
      <c r="K89" s="62"/>
      <c r="L89" s="115">
        <f>IF(OR(I89="",J89=""),"",IF(VALUE(TRIM(LEFT(I89,FIND("-",I89)-1)))&gt;VALUE(TRIM(RIGHT(I89,LEN(I89)-FIND("-",I89)))),1,0)+IF(VALUE(TRIM(LEFT(J89,FIND("-",J89)-1)))&gt;VALUE(TRIM(RIGHT(J89,LEN(J89)-FIND("-",J89)))),1,0)+IF(ISERROR(FIND("-",K89)),0,IF(VALUE(TRIM(LEFT(K89,FIND("-",K89)-1)))&gt;VALUE(TRIM(RIGHT(K89,LEN(K89)-FIND("-",K89)))),1,0))&amp;"-"&amp;IF(VALUE(TRIM(LEFT(I89,FIND("-",I89)-1)))&gt;VALUE(TRIM(RIGHT(I89,LEN(I89)-FIND("-",I89)))),0,1)+IF(VALUE(TRIM(LEFT(J89,FIND("-",J89)-1)))&gt;VALUE(TRIM(RIGHT(J89,LEN(J89)-FIND("-",J89)))),0,1)+IF(ISERROR(FIND("-",K89)),0,IF(VALUE(TRIM(LEFT(K89,FIND("-",K89)-1)))&gt;VALUE(TRIM(RIGHT(K89,LEN(K89)-FIND("-",K89)))),0,1)))</f>
      </c>
      <c r="M89" s="115">
        <f>IF(L89="","",IF(VALUE(LEFT(L89))&gt;VALUE(RIGHT(L89)),VALUE(LEFT(M88))+1&amp;"-"&amp;RIGHT(M88),LEFT(M88)&amp;"-"&amp;VALUE(RIGHT(M88))+1))</f>
      </c>
      <c r="N89" s="63"/>
    </row>
    <row r="90" spans="1:14" ht="12.75">
      <c r="A90" s="63"/>
      <c r="B90" s="89"/>
      <c r="C90" s="90"/>
      <c r="D90" s="90"/>
      <c r="E90" s="91"/>
      <c r="F90" s="89"/>
      <c r="G90" s="90"/>
      <c r="H90" s="90"/>
      <c r="I90" s="71"/>
      <c r="J90" s="71"/>
      <c r="K90" s="71"/>
      <c r="L90" s="71"/>
      <c r="M90" s="71"/>
      <c r="N90" s="63"/>
    </row>
    <row r="91" spans="9:13" ht="12.75">
      <c r="I91" s="71"/>
      <c r="J91" s="71"/>
      <c r="K91" s="71"/>
      <c r="L91" s="71"/>
      <c r="M91" s="71"/>
    </row>
    <row r="92" spans="4:13" ht="12.75">
      <c r="D92" s="72" t="s">
        <v>439</v>
      </c>
      <c r="E92" s="73"/>
      <c r="H92" s="113">
        <f>IF(M89="","",IF(VALUE(LEFT(M89))&gt;VALUE(RIGHT(M89)),D83,H83))</f>
      </c>
      <c r="I92" s="71"/>
      <c r="J92" s="71"/>
      <c r="K92" s="71"/>
      <c r="L92" s="71"/>
      <c r="M92" s="71"/>
    </row>
    <row r="93" spans="8:13" ht="12.75">
      <c r="H93" s="71"/>
      <c r="I93" s="71"/>
      <c r="J93" s="71"/>
      <c r="K93" s="71"/>
      <c r="L93" s="71"/>
      <c r="M93" s="71"/>
    </row>
    <row r="94" spans="4:13" ht="12.75">
      <c r="D94" s="72" t="s">
        <v>442</v>
      </c>
      <c r="E94" s="73"/>
      <c r="H94" s="113">
        <f>M89</f>
      </c>
      <c r="I94" s="71"/>
      <c r="J94" s="71"/>
      <c r="K94" s="71"/>
      <c r="L94" s="71"/>
      <c r="M94" s="71"/>
    </row>
    <row r="99" spans="4:8" ht="12.75">
      <c r="D99" s="46" t="s">
        <v>446</v>
      </c>
      <c r="H99" s="46" t="s">
        <v>446</v>
      </c>
    </row>
    <row r="101" spans="2:8" ht="18.75" customHeight="1">
      <c r="B101" s="59" t="s">
        <v>433</v>
      </c>
      <c r="C101" s="82"/>
      <c r="D101" s="60"/>
      <c r="E101" s="61"/>
      <c r="F101" s="59" t="s">
        <v>434</v>
      </c>
      <c r="G101" s="82"/>
      <c r="H101" s="60"/>
    </row>
    <row r="102" spans="2:8" ht="18.75" customHeight="1">
      <c r="B102" s="59" t="s">
        <v>436</v>
      </c>
      <c r="C102" s="82"/>
      <c r="D102" s="60"/>
      <c r="E102" s="61"/>
      <c r="F102" s="59" t="s">
        <v>437</v>
      </c>
      <c r="G102" s="82"/>
      <c r="H102" s="60"/>
    </row>
    <row r="103" spans="2:8" ht="18.75" customHeight="1">
      <c r="B103" s="141" t="s">
        <v>438</v>
      </c>
      <c r="C103" s="83"/>
      <c r="D103" s="60"/>
      <c r="E103" s="61"/>
      <c r="F103" s="141" t="s">
        <v>438</v>
      </c>
      <c r="G103" s="83"/>
      <c r="H103" s="60"/>
    </row>
    <row r="104" spans="2:13" ht="18.75" customHeight="1">
      <c r="B104" s="141"/>
      <c r="C104" s="83"/>
      <c r="D104" s="60"/>
      <c r="E104" s="61"/>
      <c r="F104" s="141"/>
      <c r="G104" s="83"/>
      <c r="H104" s="60"/>
      <c r="L104" s="67"/>
      <c r="M104" s="67"/>
    </row>
    <row r="105" spans="12:13" ht="12.75">
      <c r="L105" s="63"/>
      <c r="M105" s="63"/>
    </row>
    <row r="106" spans="12:13" ht="12.75">
      <c r="L106" s="70"/>
      <c r="M106" s="70"/>
    </row>
    <row r="107" spans="2:13" ht="18.75" customHeight="1">
      <c r="B107" s="59" t="s">
        <v>433</v>
      </c>
      <c r="C107" s="82"/>
      <c r="D107" s="60"/>
      <c r="E107" s="61"/>
      <c r="F107" s="59" t="s">
        <v>434</v>
      </c>
      <c r="G107" s="82"/>
      <c r="H107" s="60"/>
      <c r="L107" s="63"/>
      <c r="M107" s="63"/>
    </row>
    <row r="108" spans="2:13" ht="18.75" customHeight="1">
      <c r="B108" s="59" t="s">
        <v>436</v>
      </c>
      <c r="C108" s="82"/>
      <c r="D108" s="60"/>
      <c r="E108" s="61"/>
      <c r="F108" s="59" t="s">
        <v>437</v>
      </c>
      <c r="G108" s="82"/>
      <c r="H108" s="60"/>
      <c r="L108" s="74"/>
      <c r="M108" s="74"/>
    </row>
    <row r="109" spans="2:8" ht="18.75" customHeight="1">
      <c r="B109" s="141" t="s">
        <v>438</v>
      </c>
      <c r="C109" s="83"/>
      <c r="D109" s="60"/>
      <c r="E109" s="61"/>
      <c r="F109" s="141" t="s">
        <v>438</v>
      </c>
      <c r="G109" s="83"/>
      <c r="H109" s="60"/>
    </row>
    <row r="110" spans="2:13" ht="18.75" customHeight="1">
      <c r="B110" s="141"/>
      <c r="C110" s="83"/>
      <c r="D110" s="60"/>
      <c r="E110" s="61"/>
      <c r="F110" s="141"/>
      <c r="G110" s="83"/>
      <c r="H110" s="60"/>
      <c r="L110" s="1"/>
      <c r="M110" s="1"/>
    </row>
    <row r="112" spans="2:8" ht="18.75" customHeight="1">
      <c r="B112" s="59" t="s">
        <v>433</v>
      </c>
      <c r="C112" s="82"/>
      <c r="D112" s="60"/>
      <c r="E112" s="61"/>
      <c r="F112" s="59" t="s">
        <v>434</v>
      </c>
      <c r="G112" s="82"/>
      <c r="H112" s="60"/>
    </row>
    <row r="113" spans="2:8" ht="18.75" customHeight="1">
      <c r="B113" s="59" t="s">
        <v>436</v>
      </c>
      <c r="C113" s="82"/>
      <c r="D113" s="60"/>
      <c r="E113" s="61"/>
      <c r="F113" s="59" t="s">
        <v>437</v>
      </c>
      <c r="G113" s="82"/>
      <c r="H113" s="60"/>
    </row>
    <row r="114" spans="2:8" ht="18.75" customHeight="1">
      <c r="B114" s="141" t="s">
        <v>438</v>
      </c>
      <c r="C114" s="83"/>
      <c r="D114" s="60"/>
      <c r="E114" s="61"/>
      <c r="F114" s="141" t="s">
        <v>438</v>
      </c>
      <c r="G114" s="83"/>
      <c r="H114" s="60"/>
    </row>
    <row r="115" spans="2:8" ht="18.75" customHeight="1">
      <c r="B115" s="141"/>
      <c r="C115" s="83"/>
      <c r="D115" s="60"/>
      <c r="E115" s="61"/>
      <c r="F115" s="141"/>
      <c r="G115" s="83"/>
      <c r="H115" s="60"/>
    </row>
    <row r="117" spans="2:8" ht="18.75" customHeight="1">
      <c r="B117" s="59" t="s">
        <v>433</v>
      </c>
      <c r="C117" s="82"/>
      <c r="D117" s="60"/>
      <c r="E117" s="61"/>
      <c r="F117" s="59" t="s">
        <v>434</v>
      </c>
      <c r="G117" s="82"/>
      <c r="H117" s="60"/>
    </row>
    <row r="118" spans="2:8" ht="18.75" customHeight="1">
      <c r="B118" s="59" t="s">
        <v>436</v>
      </c>
      <c r="C118" s="82"/>
      <c r="D118" s="60"/>
      <c r="E118" s="61"/>
      <c r="F118" s="59" t="s">
        <v>437</v>
      </c>
      <c r="G118" s="82"/>
      <c r="H118" s="60"/>
    </row>
    <row r="119" spans="2:8" ht="18.75" customHeight="1">
      <c r="B119" s="141" t="s">
        <v>438</v>
      </c>
      <c r="C119" s="83"/>
      <c r="D119" s="60"/>
      <c r="E119" s="61"/>
      <c r="F119" s="141" t="s">
        <v>438</v>
      </c>
      <c r="G119" s="83"/>
      <c r="H119" s="60"/>
    </row>
    <row r="120" spans="2:8" ht="18.75" customHeight="1">
      <c r="B120" s="141"/>
      <c r="C120" s="83"/>
      <c r="D120" s="60"/>
      <c r="E120" s="61"/>
      <c r="F120" s="141"/>
      <c r="G120" s="83"/>
      <c r="H120" s="60"/>
    </row>
    <row r="123" spans="2:8" ht="18.75" customHeight="1">
      <c r="B123" s="59" t="s">
        <v>433</v>
      </c>
      <c r="C123" s="82"/>
      <c r="D123" s="60"/>
      <c r="E123" s="61"/>
      <c r="F123" s="59" t="s">
        <v>434</v>
      </c>
      <c r="G123" s="82"/>
      <c r="H123" s="60"/>
    </row>
    <row r="124" spans="2:8" ht="18.75" customHeight="1">
      <c r="B124" s="59" t="s">
        <v>436</v>
      </c>
      <c r="C124" s="82"/>
      <c r="D124" s="60"/>
      <c r="E124" s="61"/>
      <c r="F124" s="59" t="s">
        <v>437</v>
      </c>
      <c r="G124" s="82"/>
      <c r="H124" s="60"/>
    </row>
    <row r="125" spans="2:8" ht="18.75" customHeight="1">
      <c r="B125" s="141" t="s">
        <v>438</v>
      </c>
      <c r="C125" s="83"/>
      <c r="D125" s="60"/>
      <c r="E125" s="61"/>
      <c r="F125" s="141" t="s">
        <v>438</v>
      </c>
      <c r="G125" s="83"/>
      <c r="H125" s="60"/>
    </row>
    <row r="126" spans="2:8" ht="18.75" customHeight="1">
      <c r="B126" s="141"/>
      <c r="C126" s="83"/>
      <c r="D126" s="60"/>
      <c r="E126" s="61"/>
      <c r="F126" s="141"/>
      <c r="G126" s="83"/>
      <c r="H126" s="60"/>
    </row>
    <row r="128" spans="2:8" ht="18.75" customHeight="1">
      <c r="B128" s="59" t="s">
        <v>433</v>
      </c>
      <c r="C128" s="82"/>
      <c r="D128" s="60"/>
      <c r="E128" s="61"/>
      <c r="F128" s="59" t="s">
        <v>434</v>
      </c>
      <c r="G128" s="82"/>
      <c r="H128" s="60"/>
    </row>
    <row r="129" spans="2:8" ht="18.75" customHeight="1">
      <c r="B129" s="59" t="s">
        <v>436</v>
      </c>
      <c r="C129" s="82"/>
      <c r="D129" s="60"/>
      <c r="E129" s="61"/>
      <c r="F129" s="59" t="s">
        <v>437</v>
      </c>
      <c r="G129" s="82"/>
      <c r="H129" s="60"/>
    </row>
    <row r="130" spans="2:8" ht="18.75" customHeight="1">
      <c r="B130" s="141" t="s">
        <v>438</v>
      </c>
      <c r="C130" s="83"/>
      <c r="D130" s="60"/>
      <c r="E130" s="61"/>
      <c r="F130" s="141" t="s">
        <v>438</v>
      </c>
      <c r="G130" s="83"/>
      <c r="H130" s="60"/>
    </row>
    <row r="131" spans="2:8" ht="18.75" customHeight="1">
      <c r="B131" s="141"/>
      <c r="C131" s="83"/>
      <c r="D131" s="60"/>
      <c r="E131" s="61"/>
      <c r="F131" s="141"/>
      <c r="G131" s="83"/>
      <c r="H131" s="60"/>
    </row>
    <row r="135" spans="4:8" ht="12.75">
      <c r="D135" s="46" t="s">
        <v>446</v>
      </c>
      <c r="H135" s="46" t="s">
        <v>446</v>
      </c>
    </row>
    <row r="137" spans="2:8" ht="18.75" customHeight="1">
      <c r="B137" s="59" t="s">
        <v>433</v>
      </c>
      <c r="C137" s="82"/>
      <c r="D137" s="60"/>
      <c r="E137" s="61"/>
      <c r="F137" s="59" t="s">
        <v>434</v>
      </c>
      <c r="G137" s="82"/>
      <c r="H137" s="60"/>
    </row>
    <row r="138" spans="2:8" ht="18.75" customHeight="1">
      <c r="B138" s="59" t="s">
        <v>436</v>
      </c>
      <c r="C138" s="82"/>
      <c r="D138" s="60"/>
      <c r="E138" s="61"/>
      <c r="F138" s="59" t="s">
        <v>437</v>
      </c>
      <c r="G138" s="82"/>
      <c r="H138" s="60"/>
    </row>
    <row r="139" spans="2:8" ht="18.75" customHeight="1">
      <c r="B139" s="141" t="s">
        <v>438</v>
      </c>
      <c r="C139" s="83"/>
      <c r="D139" s="60"/>
      <c r="E139" s="61"/>
      <c r="F139" s="141" t="s">
        <v>438</v>
      </c>
      <c r="G139" s="83"/>
      <c r="H139" s="60"/>
    </row>
    <row r="140" spans="2:13" ht="18.75" customHeight="1">
      <c r="B140" s="141"/>
      <c r="C140" s="83"/>
      <c r="D140" s="60"/>
      <c r="E140" s="61"/>
      <c r="F140" s="141"/>
      <c r="G140" s="83"/>
      <c r="H140" s="60"/>
      <c r="L140" s="67"/>
      <c r="M140" s="67"/>
    </row>
    <row r="141" spans="12:13" ht="12.75">
      <c r="L141" s="63"/>
      <c r="M141" s="63"/>
    </row>
    <row r="142" spans="12:13" ht="12.75">
      <c r="L142" s="70"/>
      <c r="M142" s="70"/>
    </row>
    <row r="143" spans="2:13" ht="18.75" customHeight="1">
      <c r="B143" s="59" t="s">
        <v>433</v>
      </c>
      <c r="C143" s="82"/>
      <c r="D143" s="60"/>
      <c r="E143" s="61"/>
      <c r="F143" s="59" t="s">
        <v>434</v>
      </c>
      <c r="G143" s="82"/>
      <c r="H143" s="60"/>
      <c r="L143" s="63"/>
      <c r="M143" s="63"/>
    </row>
    <row r="144" spans="2:13" ht="18.75" customHeight="1">
      <c r="B144" s="59" t="s">
        <v>436</v>
      </c>
      <c r="C144" s="82"/>
      <c r="D144" s="60"/>
      <c r="E144" s="61"/>
      <c r="F144" s="59" t="s">
        <v>437</v>
      </c>
      <c r="G144" s="82"/>
      <c r="H144" s="60"/>
      <c r="L144" s="74"/>
      <c r="M144" s="74"/>
    </row>
    <row r="145" spans="2:8" ht="18.75" customHeight="1">
      <c r="B145" s="141" t="s">
        <v>438</v>
      </c>
      <c r="C145" s="83"/>
      <c r="D145" s="60"/>
      <c r="E145" s="61"/>
      <c r="F145" s="141" t="s">
        <v>438</v>
      </c>
      <c r="G145" s="83"/>
      <c r="H145" s="60"/>
    </row>
    <row r="146" spans="2:13" ht="18.75" customHeight="1">
      <c r="B146" s="141"/>
      <c r="C146" s="83"/>
      <c r="D146" s="60"/>
      <c r="E146" s="61"/>
      <c r="F146" s="141"/>
      <c r="G146" s="83"/>
      <c r="H146" s="60"/>
      <c r="L146" s="1"/>
      <c r="M146" s="1"/>
    </row>
    <row r="148" spans="2:8" ht="18.75" customHeight="1">
      <c r="B148" s="59" t="s">
        <v>433</v>
      </c>
      <c r="C148" s="82"/>
      <c r="D148" s="60"/>
      <c r="E148" s="61"/>
      <c r="F148" s="59" t="s">
        <v>434</v>
      </c>
      <c r="G148" s="82"/>
      <c r="H148" s="60"/>
    </row>
    <row r="149" spans="2:8" ht="18.75" customHeight="1">
      <c r="B149" s="59" t="s">
        <v>436</v>
      </c>
      <c r="C149" s="82"/>
      <c r="D149" s="60"/>
      <c r="E149" s="61"/>
      <c r="F149" s="59" t="s">
        <v>437</v>
      </c>
      <c r="G149" s="82"/>
      <c r="H149" s="60"/>
    </row>
    <row r="150" spans="2:8" ht="18.75" customHeight="1">
      <c r="B150" s="141" t="s">
        <v>438</v>
      </c>
      <c r="C150" s="83"/>
      <c r="D150" s="60"/>
      <c r="E150" s="61"/>
      <c r="F150" s="141" t="s">
        <v>438</v>
      </c>
      <c r="G150" s="83"/>
      <c r="H150" s="60"/>
    </row>
    <row r="151" spans="2:8" ht="18.75" customHeight="1">
      <c r="B151" s="141"/>
      <c r="C151" s="83"/>
      <c r="D151" s="60"/>
      <c r="E151" s="61"/>
      <c r="F151" s="141"/>
      <c r="G151" s="83"/>
      <c r="H151" s="60"/>
    </row>
    <row r="153" spans="2:8" ht="18.75" customHeight="1">
      <c r="B153" s="59" t="s">
        <v>433</v>
      </c>
      <c r="C153" s="82"/>
      <c r="D153" s="60"/>
      <c r="E153" s="61"/>
      <c r="F153" s="59" t="s">
        <v>434</v>
      </c>
      <c r="G153" s="82"/>
      <c r="H153" s="60"/>
    </row>
    <row r="154" spans="2:8" ht="18.75" customHeight="1">
      <c r="B154" s="59" t="s">
        <v>436</v>
      </c>
      <c r="C154" s="82"/>
      <c r="D154" s="60"/>
      <c r="E154" s="61"/>
      <c r="F154" s="59" t="s">
        <v>437</v>
      </c>
      <c r="G154" s="82"/>
      <c r="H154" s="60"/>
    </row>
    <row r="155" spans="2:8" ht="18.75" customHeight="1">
      <c r="B155" s="141" t="s">
        <v>438</v>
      </c>
      <c r="C155" s="83"/>
      <c r="D155" s="60"/>
      <c r="E155" s="61"/>
      <c r="F155" s="141" t="s">
        <v>438</v>
      </c>
      <c r="G155" s="83"/>
      <c r="H155" s="60"/>
    </row>
    <row r="156" spans="2:8" ht="18.75" customHeight="1">
      <c r="B156" s="141"/>
      <c r="C156" s="83"/>
      <c r="D156" s="60"/>
      <c r="E156" s="61"/>
      <c r="F156" s="141"/>
      <c r="G156" s="83"/>
      <c r="H156" s="60"/>
    </row>
    <row r="159" spans="2:8" ht="18.75" customHeight="1">
      <c r="B159" s="59" t="s">
        <v>433</v>
      </c>
      <c r="C159" s="82"/>
      <c r="D159" s="60"/>
      <c r="E159" s="61"/>
      <c r="F159" s="59" t="s">
        <v>434</v>
      </c>
      <c r="G159" s="82"/>
      <c r="H159" s="60"/>
    </row>
    <row r="160" spans="2:8" ht="18.75" customHeight="1">
      <c r="B160" s="59" t="s">
        <v>436</v>
      </c>
      <c r="C160" s="82"/>
      <c r="D160" s="60"/>
      <c r="E160" s="61"/>
      <c r="F160" s="59" t="s">
        <v>437</v>
      </c>
      <c r="G160" s="82"/>
      <c r="H160" s="60"/>
    </row>
    <row r="161" spans="2:8" ht="18.75" customHeight="1">
      <c r="B161" s="141" t="s">
        <v>438</v>
      </c>
      <c r="C161" s="83"/>
      <c r="D161" s="60"/>
      <c r="E161" s="61"/>
      <c r="F161" s="141" t="s">
        <v>438</v>
      </c>
      <c r="G161" s="83"/>
      <c r="H161" s="60"/>
    </row>
    <row r="162" spans="2:8" ht="18.75" customHeight="1">
      <c r="B162" s="141"/>
      <c r="C162" s="83"/>
      <c r="D162" s="60"/>
      <c r="E162" s="61"/>
      <c r="F162" s="141"/>
      <c r="G162" s="83"/>
      <c r="H162" s="60"/>
    </row>
    <row r="164" spans="2:8" ht="18.75" customHeight="1">
      <c r="B164" s="59" t="s">
        <v>433</v>
      </c>
      <c r="C164" s="82"/>
      <c r="D164" s="60"/>
      <c r="E164" s="61"/>
      <c r="F164" s="59" t="s">
        <v>434</v>
      </c>
      <c r="G164" s="82"/>
      <c r="H164" s="60"/>
    </row>
    <row r="165" spans="2:8" ht="18.75" customHeight="1">
      <c r="B165" s="59" t="s">
        <v>436</v>
      </c>
      <c r="C165" s="82"/>
      <c r="D165" s="60"/>
      <c r="E165" s="61"/>
      <c r="F165" s="59" t="s">
        <v>437</v>
      </c>
      <c r="G165" s="82"/>
      <c r="H165" s="60"/>
    </row>
    <row r="166" spans="2:8" ht="18.75" customHeight="1">
      <c r="B166" s="141" t="s">
        <v>438</v>
      </c>
      <c r="C166" s="83"/>
      <c r="D166" s="60"/>
      <c r="E166" s="61"/>
      <c r="F166" s="141" t="s">
        <v>438</v>
      </c>
      <c r="G166" s="83"/>
      <c r="H166" s="60"/>
    </row>
    <row r="167" spans="2:8" ht="18.75" customHeight="1">
      <c r="B167" s="141"/>
      <c r="C167" s="83"/>
      <c r="D167" s="60"/>
      <c r="E167" s="61"/>
      <c r="F167" s="141"/>
      <c r="G167" s="83"/>
      <c r="H167" s="60"/>
    </row>
    <row r="173" spans="5:13" ht="12.75">
      <c r="E173" s="46" t="s">
        <v>487</v>
      </c>
      <c r="F173" s="46" t="s">
        <v>488</v>
      </c>
      <c r="G173" s="46" t="s">
        <v>480</v>
      </c>
      <c r="H173" s="46" t="s">
        <v>481</v>
      </c>
      <c r="I173" s="46" t="s">
        <v>482</v>
      </c>
      <c r="J173" s="46" t="s">
        <v>483</v>
      </c>
      <c r="K173" s="46" t="s">
        <v>484</v>
      </c>
      <c r="L173" s="46" t="s">
        <v>485</v>
      </c>
      <c r="M173" s="46" t="s">
        <v>486</v>
      </c>
    </row>
    <row r="174" spans="4:12" ht="12.75">
      <c r="D174" s="46" t="str">
        <f>D19</f>
        <v>CETT ESPARREGUERA "C"</v>
      </c>
      <c r="E174" s="46" t="str">
        <f ca="1">LEFT(RIGHT(CELL("filename",D174),3))</f>
        <v>B</v>
      </c>
      <c r="F174" s="46">
        <f ca="1">VALUE(MID(RIGHT(CELL("filename",E174),3),2,1))</f>
        <v>2</v>
      </c>
      <c r="G174" s="47">
        <v>3</v>
      </c>
      <c r="H174" s="46">
        <f>COUNTIF(H$13:H$92,D174)</f>
        <v>0</v>
      </c>
      <c r="I174" s="46">
        <f>G174-H174</f>
        <v>3</v>
      </c>
      <c r="J174" s="46" t="e">
        <f>VALUE(LEFT(M25))+VALUE(LEFT(M59))+VALUE(LEFT(M89))</f>
        <v>#VALUE!</v>
      </c>
      <c r="K174" s="46" t="e">
        <f>15-J174</f>
        <v>#VALUE!</v>
      </c>
      <c r="L174" s="46">
        <f>IF(M174="",RANK(H174,H$174:$H177),M174)</f>
        <v>1</v>
      </c>
    </row>
    <row r="175" spans="4:12" ht="12.75">
      <c r="D175" s="46" t="str">
        <f>D4</f>
        <v>ATT CASTELLAR</v>
      </c>
      <c r="E175" s="46" t="str">
        <f ca="1">LEFT(RIGHT(CELL("filename",D175),3))</f>
        <v>B</v>
      </c>
      <c r="F175" s="46">
        <f ca="1">VALUE(MID(RIGHT(CELL("filename",E175),3),2,1))</f>
        <v>2</v>
      </c>
      <c r="G175" s="47">
        <v>3</v>
      </c>
      <c r="H175" s="46">
        <f>COUNTIF(H$13:H$92,D175)-1</f>
        <v>0</v>
      </c>
      <c r="I175" s="46">
        <f>G175-H175</f>
        <v>3</v>
      </c>
      <c r="J175" s="46" t="e">
        <f>VALUE(LEFT(M10))+VALUE(LEFT(M40))+VALUE(RIGHT(M89))</f>
        <v>#VALUE!</v>
      </c>
      <c r="K175" s="46" t="e">
        <f>15-J175</f>
        <v>#VALUE!</v>
      </c>
      <c r="L175" s="46">
        <f>IF(M175="",RANK(H175,H$174:$H178),M175)</f>
        <v>1</v>
      </c>
    </row>
    <row r="176" spans="4:12" ht="12.75">
      <c r="D176" s="46" t="str">
        <f>H4</f>
        <v>CN SABADELL BENJAMÍ / ALEVÍ “A”</v>
      </c>
      <c r="E176" s="46" t="str">
        <f ca="1">LEFT(RIGHT(CELL("filename",D176),3))</f>
        <v>B</v>
      </c>
      <c r="F176" s="46">
        <f ca="1">VALUE(MID(RIGHT(CELL("filename",E176),3),2,1))</f>
        <v>2</v>
      </c>
      <c r="G176" s="47">
        <v>3</v>
      </c>
      <c r="H176" s="46">
        <f>COUNTIF(H$13:H$92,D176)-1</f>
        <v>0</v>
      </c>
      <c r="I176" s="46">
        <f>G176-H176</f>
        <v>3</v>
      </c>
      <c r="J176" s="46" t="e">
        <f>VALUE(RIGHT(M10))+VALUE(RIGHT(M59))+VALUE(LEFT(M74))</f>
        <v>#VALUE!</v>
      </c>
      <c r="K176" s="46" t="e">
        <f>15-J176</f>
        <v>#VALUE!</v>
      </c>
      <c r="L176" s="46">
        <f>IF(M176="",RANK(H176,H$174:$H179),M176)</f>
        <v>1</v>
      </c>
    </row>
    <row r="177" spans="4:12" ht="12.75">
      <c r="D177" s="46" t="str">
        <f>H19</f>
        <v>CTT BARCELONA "B"</v>
      </c>
      <c r="E177" s="46" t="str">
        <f ca="1">LEFT(RIGHT(CELL("filename",D177),3))</f>
        <v>B</v>
      </c>
      <c r="F177" s="46">
        <f ca="1">VALUE(MID(RIGHT(CELL("filename",E177),3),2,1))</f>
        <v>2</v>
      </c>
      <c r="G177" s="47">
        <v>3</v>
      </c>
      <c r="H177" s="46">
        <f>COUNTIF(H$13:H$92,D177)-3</f>
        <v>0</v>
      </c>
      <c r="I177" s="46">
        <f>G177-H177</f>
        <v>3</v>
      </c>
      <c r="J177" s="46" t="e">
        <f>VALUE(RIGHT(M25))+VALUE(RIGHT(M40))+VALUE(RIGHT(M74))</f>
        <v>#VALUE!</v>
      </c>
      <c r="K177" s="46" t="e">
        <f>15-J177</f>
        <v>#VALUE!</v>
      </c>
      <c r="L177" s="46">
        <f>IF(M177="",RANK(H177,H$174:$H180),M177)</f>
        <v>1</v>
      </c>
    </row>
  </sheetData>
  <sheetProtection/>
  <mergeCells count="36">
    <mergeCell ref="B155:B156"/>
    <mergeCell ref="F155:F156"/>
    <mergeCell ref="B161:B162"/>
    <mergeCell ref="F161:F162"/>
    <mergeCell ref="B166:B167"/>
    <mergeCell ref="F166:F167"/>
    <mergeCell ref="B139:B140"/>
    <mergeCell ref="F139:F140"/>
    <mergeCell ref="B145:B146"/>
    <mergeCell ref="F145:F146"/>
    <mergeCell ref="B150:B151"/>
    <mergeCell ref="F150:F151"/>
    <mergeCell ref="B119:B120"/>
    <mergeCell ref="F119:F120"/>
    <mergeCell ref="B125:B126"/>
    <mergeCell ref="F125:F126"/>
    <mergeCell ref="B130:B131"/>
    <mergeCell ref="F130:F131"/>
    <mergeCell ref="B103:B104"/>
    <mergeCell ref="F103:F104"/>
    <mergeCell ref="B109:B110"/>
    <mergeCell ref="F109:F110"/>
    <mergeCell ref="B114:B115"/>
    <mergeCell ref="F114:F115"/>
    <mergeCell ref="B56:B57"/>
    <mergeCell ref="F56:F57"/>
    <mergeCell ref="B71:B72"/>
    <mergeCell ref="F71:F72"/>
    <mergeCell ref="B86:B87"/>
    <mergeCell ref="F86:F87"/>
    <mergeCell ref="B7:B8"/>
    <mergeCell ref="F7:F8"/>
    <mergeCell ref="B22:B23"/>
    <mergeCell ref="F22:F23"/>
    <mergeCell ref="B37:B38"/>
    <mergeCell ref="F37:F38"/>
  </mergeCells>
  <printOptions/>
  <pageMargins left="0.1" right="0.03" top="0.17" bottom="0.06" header="0" footer="0"/>
  <pageSetup horizontalDpi="1200" verticalDpi="1200" orientation="landscape" paperSize="9" scale="77" r:id="rId3"/>
  <rowBreaks count="2" manualBreakCount="2">
    <brk id="97" max="14" man="1"/>
    <brk id="132" max="1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F177"/>
  <sheetViews>
    <sheetView showGridLines="0" view="pageBreakPreview" zoomScale="70" zoomScaleNormal="75" zoomScaleSheetLayoutView="70" zoomScalePageLayoutView="0" workbookViewId="0" topLeftCell="A1">
      <selection activeCell="C5" sqref="C5"/>
    </sheetView>
  </sheetViews>
  <sheetFormatPr defaultColWidth="11.421875" defaultRowHeight="12.75"/>
  <cols>
    <col min="1" max="1" width="12.7109375" style="1" customWidth="1"/>
    <col min="2" max="2" width="4.421875" style="46" bestFit="1" customWidth="1"/>
    <col min="3" max="3" width="6.00390625" style="46" bestFit="1" customWidth="1"/>
    <col min="4" max="4" width="34.7109375" style="46" bestFit="1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0.7109375" style="46" customWidth="1"/>
    <col min="9" max="9" width="7.421875" style="46" customWidth="1"/>
    <col min="10" max="10" width="8.710937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7109375" style="1" customWidth="1"/>
    <col min="15" max="15" width="1.421875" style="1" bestFit="1" customWidth="1"/>
    <col min="16" max="16" width="5.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421875" style="126" bestFit="1" customWidth="1"/>
    <col min="21" max="21" width="30.7109375" style="1" bestFit="1" customWidth="1"/>
    <col min="22" max="22" width="6.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421875" style="1" customWidth="1"/>
  </cols>
  <sheetData>
    <row r="1" spans="4:20" ht="13.5">
      <c r="D1" s="46" t="s">
        <v>419</v>
      </c>
      <c r="H1" s="130" t="str">
        <f>sorteig!C6</f>
        <v>ST. CUGAT (2 taules)</v>
      </c>
      <c r="I1" s="46" t="s">
        <v>420</v>
      </c>
      <c r="J1" s="48">
        <v>43526</v>
      </c>
      <c r="L1" s="84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26" t="s">
        <v>372</v>
      </c>
    </row>
    <row r="2" spans="1:10" ht="13.5">
      <c r="A2" s="51" t="s">
        <v>479</v>
      </c>
      <c r="B2" s="52"/>
      <c r="C2" s="52"/>
      <c r="D2" s="52"/>
      <c r="I2" s="46" t="s">
        <v>422</v>
      </c>
      <c r="J2" s="49" t="str">
        <f>Q5</f>
        <v>G-5</v>
      </c>
    </row>
    <row r="3" spans="4:8" ht="13.5">
      <c r="D3" s="46" t="s">
        <v>423</v>
      </c>
      <c r="H3" s="46" t="s">
        <v>424</v>
      </c>
    </row>
    <row r="4" spans="2:17" ht="13.5">
      <c r="B4" s="54">
        <v>2</v>
      </c>
      <c r="C4" s="55" t="s">
        <v>426</v>
      </c>
      <c r="D4" s="56" t="str">
        <f>VLOOKUP(B4,CLUB,2,0)</f>
        <v>CTT AMICS TERRASSA "D"</v>
      </c>
      <c r="F4" s="54">
        <v>3</v>
      </c>
      <c r="G4" s="55" t="s">
        <v>426</v>
      </c>
      <c r="H4" s="56" t="str">
        <f>VLOOKUP(F4,CLUB,2,0)</f>
        <v>CTT AMICS TERRASSA "C"</v>
      </c>
      <c r="I4" s="55" t="s">
        <v>427</v>
      </c>
      <c r="J4" s="55" t="s">
        <v>428</v>
      </c>
      <c r="K4" s="55" t="s">
        <v>429</v>
      </c>
      <c r="L4" s="57" t="s">
        <v>430</v>
      </c>
      <c r="M4" s="57" t="s">
        <v>431</v>
      </c>
      <c r="P4" s="50" t="s">
        <v>432</v>
      </c>
      <c r="Q4" s="12" t="s">
        <v>421</v>
      </c>
    </row>
    <row r="5" spans="1:27" s="63" customFormat="1" ht="18.75" customHeight="1">
      <c r="A5" s="53" t="s">
        <v>425</v>
      </c>
      <c r="B5" s="116" t="s">
        <v>433</v>
      </c>
      <c r="C5" s="60" t="s">
        <v>372</v>
      </c>
      <c r="D5" s="114" t="str">
        <f aca="true" t="shared" si="0" ref="D5:D10">VLOOKUP(C5,jugA1,2,0)</f>
        <v> </v>
      </c>
      <c r="E5" s="61"/>
      <c r="F5" s="116" t="s">
        <v>434</v>
      </c>
      <c r="G5" s="60" t="s">
        <v>372</v>
      </c>
      <c r="H5" s="114" t="str">
        <f aca="true" t="shared" si="1" ref="H5:H10">VLOOKUP(G5,jugA1,2,0)</f>
        <v> </v>
      </c>
      <c r="I5" s="62"/>
      <c r="J5" s="62"/>
      <c r="K5" s="62"/>
      <c r="L5" s="115">
        <f>IF(OR(I5="",J5=""),"",IF(VALUE(TRIM(LEFT(I5,FIND("-",I5)-1)))&gt;VALUE(TRIM(RIGHT(I5,LEN(I5)-FIND("-",I5)))),1,0)+IF(VALUE(TRIM(LEFT(J5,FIND("-",J5)-1)))&gt;VALUE(TRIM(RIGHT(J5,LEN(J5)-FIND("-",J5)))),1,0)+IF(ISERROR(FIND("-",K5)),0,IF(VALUE(TRIM(LEFT(K5,FIND("-",K5)-1)))&gt;VALUE(TRIM(RIGHT(K5,LEN(K5)-FIND("-",K5)))),1,0))&amp;"-"&amp;IF(VALUE(TRIM(LEFT(I5,FIND("-",I5)-1)))&gt;VALUE(TRIM(RIGHT(I5,LEN(I5)-FIND("-",I5)))),0,1)+IF(VALUE(TRIM(LEFT(J5,FIND("-",J5)-1)))&gt;VALUE(TRIM(RIGHT(J5,LEN(J5)-FIND("-",J5)))),0,1)+IF(ISERROR(FIND("-",K5)),0,IF(VALUE(TRIM(LEFT(K5,FIND("-",K5)-1)))&gt;VALUE(TRIM(RIGHT(K5,LEN(K5)-FIND("-",K5)))),0,1)))</f>
      </c>
      <c r="M5" s="115">
        <f>IF(L5="","",IF(VALUE(LEFT(L5))&gt;VALUE(RIGHT(L5)),"1-0","0-1"))</f>
      </c>
      <c r="P5" s="64" t="s">
        <v>372</v>
      </c>
      <c r="Q5" s="138" t="s">
        <v>697</v>
      </c>
      <c r="R5" s="66"/>
      <c r="T5" s="86">
        <v>1</v>
      </c>
      <c r="U5" s="85" t="str">
        <f>sorteig!C22</f>
        <v>TT PARETS</v>
      </c>
      <c r="V5" s="85"/>
      <c r="W5" s="85"/>
      <c r="X5" s="85"/>
      <c r="Y5" s="85"/>
      <c r="Z5" s="67"/>
      <c r="AA5" s="67"/>
    </row>
    <row r="6" spans="1:23" s="63" customFormat="1" ht="18.75" customHeight="1">
      <c r="A6" s="58" t="s">
        <v>435</v>
      </c>
      <c r="B6" s="116" t="s">
        <v>436</v>
      </c>
      <c r="C6" s="60" t="s">
        <v>372</v>
      </c>
      <c r="D6" s="114" t="str">
        <f t="shared" si="0"/>
        <v> </v>
      </c>
      <c r="E6" s="61"/>
      <c r="F6" s="116" t="s">
        <v>437</v>
      </c>
      <c r="G6" s="60" t="s">
        <v>372</v>
      </c>
      <c r="H6" s="114" t="str">
        <f t="shared" si="1"/>
        <v> </v>
      </c>
      <c r="I6" s="62"/>
      <c r="J6" s="62"/>
      <c r="K6" s="62"/>
      <c r="L6" s="115">
        <f>IF(OR(I6="",J6=""),"",IF(VALUE(TRIM(LEFT(I6,FIND("-",I6)-1)))&gt;VALUE(TRIM(RIGHT(I6,LEN(I6)-FIND("-",I6)))),1,0)+IF(VALUE(TRIM(LEFT(J6,FIND("-",J6)-1)))&gt;VALUE(TRIM(RIGHT(J6,LEN(J6)-FIND("-",J6)))),1,0)+IF(ISERROR(FIND("-",K6)),0,IF(VALUE(TRIM(LEFT(K6,FIND("-",K6)-1)))&gt;VALUE(TRIM(RIGHT(K6,LEN(K6)-FIND("-",K6)))),1,0))&amp;"-"&amp;IF(VALUE(TRIM(LEFT(I6,FIND("-",I6)-1)))&gt;VALUE(TRIM(RIGHT(I6,LEN(I6)-FIND("-",I6)))),0,1)+IF(VALUE(TRIM(LEFT(J6,FIND("-",J6)-1)))&gt;VALUE(TRIM(RIGHT(J6,LEN(J6)-FIND("-",J6)))),0,1)+IF(ISERROR(FIND("-",K6)),0,IF(VALUE(TRIM(LEFT(K6,FIND("-",K6)-1)))&gt;VALUE(TRIM(RIGHT(K6,LEN(K6)-FIND("-",K6)))),0,1)))</f>
      </c>
      <c r="M6" s="115">
        <f>IF(L6="","",IF(VALUE(LEFT(L6))&gt;VALUE(RIGHT(L6)),VALUE(LEFT(M5))+1&amp;"-"&amp;RIGHT(M5),LEFT(M5)&amp;"-"&amp;VALUE(RIGHT(M5))+1))</f>
      </c>
      <c r="P6" s="68"/>
      <c r="Q6" s="69"/>
      <c r="R6" s="69"/>
      <c r="T6" s="86">
        <v>2</v>
      </c>
      <c r="U6" s="85" t="str">
        <f>sorteig!C23</f>
        <v>CTT AMICS TERRASSA "D"</v>
      </c>
      <c r="V6" s="85"/>
      <c r="W6" s="85"/>
    </row>
    <row r="7" spans="2:27" s="63" customFormat="1" ht="18.75" customHeight="1">
      <c r="B7" s="142" t="s">
        <v>438</v>
      </c>
      <c r="C7" s="60" t="s">
        <v>372</v>
      </c>
      <c r="D7" s="114" t="str">
        <f t="shared" si="0"/>
        <v> </v>
      </c>
      <c r="E7" s="61"/>
      <c r="F7" s="142" t="s">
        <v>438</v>
      </c>
      <c r="G7" s="60" t="s">
        <v>372</v>
      </c>
      <c r="H7" s="114" t="str">
        <f t="shared" si="1"/>
        <v> </v>
      </c>
      <c r="I7" s="62"/>
      <c r="J7" s="62"/>
      <c r="K7" s="62"/>
      <c r="L7" s="115">
        <f>IF(OR(I7="",J7=""),"",IF(VALUE(TRIM(LEFT(I7,FIND("-",I7)-1)))&gt;VALUE(TRIM(RIGHT(I7,LEN(I7)-FIND("-",I7)))),1,0)+IF(VALUE(TRIM(LEFT(J7,FIND("-",J7)-1)))&gt;VALUE(TRIM(RIGHT(J7,LEN(J7)-FIND("-",J7)))),1,0)+IF(ISERROR(FIND("-",K7)),0,IF(VALUE(TRIM(LEFT(K7,FIND("-",K7)-1)))&gt;VALUE(TRIM(RIGHT(K7,LEN(K7)-FIND("-",K7)))),1,0))&amp;"-"&amp;IF(VALUE(TRIM(LEFT(I7,FIND("-",I7)-1)))&gt;VALUE(TRIM(RIGHT(I7,LEN(I7)-FIND("-",I7)))),0,1)+IF(VALUE(TRIM(LEFT(J7,FIND("-",J7)-1)))&gt;VALUE(TRIM(RIGHT(J7,LEN(J7)-FIND("-",J7)))),0,1)+IF(ISERROR(FIND("-",K7)),0,IF(VALUE(TRIM(LEFT(K7,FIND("-",K7)-1)))&gt;VALUE(TRIM(RIGHT(K7,LEN(K7)-FIND("-",K7)))),0,1)))</f>
      </c>
      <c r="M7" s="115">
        <f>IF(L7="","",IF(VALUE(LEFT(L7))&gt;VALUE(RIGHT(L7)),VALUE(LEFT(M6))+1&amp;"-"&amp;RIGHT(M6),LEFT(M6)&amp;"-"&amp;VALUE(RIGHT(M6))+1))</f>
      </c>
      <c r="P7" s="68"/>
      <c r="Q7" s="69"/>
      <c r="R7" s="69"/>
      <c r="T7" s="86">
        <v>3</v>
      </c>
      <c r="U7" s="85" t="str">
        <f>sorteig!C24</f>
        <v>CTT AMICS TERRASSA "C"</v>
      </c>
      <c r="V7" s="85"/>
      <c r="W7" s="85"/>
      <c r="Z7" s="70"/>
      <c r="AA7" s="70"/>
    </row>
    <row r="8" spans="2:23" s="63" customFormat="1" ht="18.75" customHeight="1">
      <c r="B8" s="142"/>
      <c r="C8" s="60" t="s">
        <v>372</v>
      </c>
      <c r="D8" s="114" t="str">
        <f t="shared" si="0"/>
        <v> </v>
      </c>
      <c r="E8" s="61"/>
      <c r="F8" s="142"/>
      <c r="G8" s="60" t="s">
        <v>372</v>
      </c>
      <c r="H8" s="114" t="str">
        <f t="shared" si="1"/>
        <v> </v>
      </c>
      <c r="P8" s="68"/>
      <c r="Q8" s="69"/>
      <c r="R8" s="69"/>
      <c r="T8" s="86">
        <v>4</v>
      </c>
      <c r="U8" s="85" t="str">
        <f>sorteig!C25</f>
        <v>UE SANT CUGAT “B”</v>
      </c>
      <c r="V8" s="85"/>
      <c r="W8" s="85"/>
    </row>
    <row r="9" spans="2:23" s="63" customFormat="1" ht="18.75" customHeight="1">
      <c r="B9" s="116" t="s">
        <v>433</v>
      </c>
      <c r="C9" s="60" t="s">
        <v>372</v>
      </c>
      <c r="D9" s="114" t="str">
        <f t="shared" si="0"/>
        <v> </v>
      </c>
      <c r="E9" s="61"/>
      <c r="F9" s="116" t="s">
        <v>437</v>
      </c>
      <c r="G9" s="60" t="s">
        <v>372</v>
      </c>
      <c r="H9" s="114" t="str">
        <f t="shared" si="1"/>
        <v> </v>
      </c>
      <c r="I9" s="62"/>
      <c r="J9" s="62"/>
      <c r="K9" s="62"/>
      <c r="L9" s="115">
        <f>IF(OR(I9="",J9=""),"",IF(VALUE(TRIM(LEFT(I9,FIND("-",I9)-1)))&gt;VALUE(TRIM(RIGHT(I9,LEN(I9)-FIND("-",I9)))),1,0)+IF(VALUE(TRIM(LEFT(J9,FIND("-",J9)-1)))&gt;VALUE(TRIM(RIGHT(J9,LEN(J9)-FIND("-",J9)))),1,0)+IF(ISERROR(FIND("-",K9)),0,IF(VALUE(TRIM(LEFT(K9,FIND("-",K9)-1)))&gt;VALUE(TRIM(RIGHT(K9,LEN(K9)-FIND("-",K9)))),1,0))&amp;"-"&amp;IF(VALUE(TRIM(LEFT(I9,FIND("-",I9)-1)))&gt;VALUE(TRIM(RIGHT(I9,LEN(I9)-FIND("-",I9)))),0,1)+IF(VALUE(TRIM(LEFT(J9,FIND("-",J9)-1)))&gt;VALUE(TRIM(RIGHT(J9,LEN(J9)-FIND("-",J9)))),0,1)+IF(ISERROR(FIND("-",K9)),0,IF(VALUE(TRIM(LEFT(K9,FIND("-",K9)-1)))&gt;VALUE(TRIM(RIGHT(K9,LEN(K9)-FIND("-",K9)))),0,1)))</f>
      </c>
      <c r="M9" s="115">
        <f>IF(L9="","",IF(VALUE(LEFT(L9))&gt;VALUE(RIGHT(L9)),VALUE(LEFT(M7))+1&amp;"-"&amp;RIGHT(M7),LEFT(M7)&amp;"-"&amp;VALUE(RIGHT(M7))+1))</f>
      </c>
      <c r="P9" s="68"/>
      <c r="Q9" s="69"/>
      <c r="R9" s="69"/>
      <c r="T9" s="127"/>
      <c r="U9" s="85"/>
      <c r="V9" s="85"/>
      <c r="W9" s="85"/>
    </row>
    <row r="10" spans="2:23" s="63" customFormat="1" ht="18.75" customHeight="1">
      <c r="B10" s="116" t="s">
        <v>436</v>
      </c>
      <c r="C10" s="60" t="s">
        <v>372</v>
      </c>
      <c r="D10" s="114" t="str">
        <f t="shared" si="0"/>
        <v> </v>
      </c>
      <c r="E10" s="61"/>
      <c r="F10" s="116" t="s">
        <v>434</v>
      </c>
      <c r="G10" s="60" t="s">
        <v>372</v>
      </c>
      <c r="H10" s="114" t="str">
        <f t="shared" si="1"/>
        <v> </v>
      </c>
      <c r="I10" s="62"/>
      <c r="J10" s="62"/>
      <c r="K10" s="62"/>
      <c r="L10" s="115">
        <f>IF(OR(I10="",J10=""),"",IF(VALUE(TRIM(LEFT(I10,FIND("-",I10)-1)))&gt;VALUE(TRIM(RIGHT(I10,LEN(I10)-FIND("-",I10)))),1,0)+IF(VALUE(TRIM(LEFT(J10,FIND("-",J10)-1)))&gt;VALUE(TRIM(RIGHT(J10,LEN(J10)-FIND("-",J10)))),1,0)+IF(ISERROR(FIND("-",K10)),0,IF(VALUE(TRIM(LEFT(K10,FIND("-",K10)-1)))&gt;VALUE(TRIM(RIGHT(K10,LEN(K10)-FIND("-",K10)))),1,0))&amp;"-"&amp;IF(VALUE(TRIM(LEFT(I10,FIND("-",I10)-1)))&gt;VALUE(TRIM(RIGHT(I10,LEN(I10)-FIND("-",I10)))),0,1)+IF(VALUE(TRIM(LEFT(J10,FIND("-",J10)-1)))&gt;VALUE(TRIM(RIGHT(J10,LEN(J10)-FIND("-",J10)))),0,1)+IF(ISERROR(FIND("-",K10)),0,IF(VALUE(TRIM(LEFT(K10,FIND("-",K10)-1)))&gt;VALUE(TRIM(RIGHT(K10,LEN(K10)-FIND("-",K10)))),0,1)))</f>
      </c>
      <c r="M10" s="115">
        <f>IF(L10="","",IF(VALUE(LEFT(L10))&gt;VALUE(RIGHT(L10)),VALUE(LEFT(M9))+1&amp;"-"&amp;RIGHT(M9),LEFT(M9)&amp;"-"&amp;VALUE(RIGHT(M9))+1))</f>
      </c>
      <c r="P10" s="68"/>
      <c r="Q10" s="69"/>
      <c r="R10" s="69"/>
      <c r="T10" s="127"/>
      <c r="U10" s="85"/>
      <c r="V10" s="85"/>
      <c r="W10" s="85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T11" s="127"/>
      <c r="U11" s="85"/>
      <c r="V11" s="85"/>
      <c r="W11" s="85"/>
    </row>
    <row r="12" spans="9:23" ht="12.75">
      <c r="I12" s="71"/>
      <c r="J12" s="71"/>
      <c r="K12" s="71"/>
      <c r="L12" s="71"/>
      <c r="M12" s="71"/>
      <c r="S12" s="1" t="s">
        <v>372</v>
      </c>
      <c r="T12" s="128"/>
      <c r="U12" s="85"/>
      <c r="V12" s="85"/>
      <c r="W12" s="85"/>
    </row>
    <row r="13" spans="4:27" ht="12.75">
      <c r="D13" s="72" t="s">
        <v>439</v>
      </c>
      <c r="E13" s="73"/>
      <c r="H13" s="113">
        <f>IF(M10="","",IF(VALUE(LEFT(M10))&gt;VALUE(RIGHT(M10)),D4,H4))</f>
      </c>
      <c r="I13" s="71"/>
      <c r="J13" s="71"/>
      <c r="K13" s="71"/>
      <c r="L13" s="71"/>
      <c r="M13" s="71"/>
      <c r="T13" s="128"/>
      <c r="U13" s="85"/>
      <c r="V13" s="85"/>
      <c r="W13" s="85"/>
      <c r="Z13" s="74"/>
      <c r="AA13" s="74"/>
    </row>
    <row r="14" spans="8:23" ht="12.75">
      <c r="H14" s="71"/>
      <c r="I14" s="71"/>
      <c r="J14" s="71"/>
      <c r="K14" s="71"/>
      <c r="L14" s="71"/>
      <c r="M14" s="71"/>
      <c r="P14" s="50" t="s">
        <v>440</v>
      </c>
      <c r="Q14" s="12" t="s">
        <v>441</v>
      </c>
      <c r="T14" s="128"/>
      <c r="U14" s="85"/>
      <c r="V14" s="85"/>
      <c r="W14" s="85"/>
    </row>
    <row r="15" spans="4:23" ht="12.75">
      <c r="D15" s="72" t="s">
        <v>442</v>
      </c>
      <c r="E15" s="73"/>
      <c r="H15" s="113">
        <f>M10</f>
      </c>
      <c r="I15" s="71"/>
      <c r="J15" s="71"/>
      <c r="K15" s="71"/>
      <c r="L15" s="71"/>
      <c r="M15" s="71"/>
      <c r="T15" s="128"/>
      <c r="U15" s="85"/>
      <c r="V15" s="85"/>
      <c r="W15" s="85"/>
    </row>
    <row r="16" spans="9:23" ht="12.75">
      <c r="I16" s="71"/>
      <c r="J16" s="71"/>
      <c r="K16" s="71"/>
      <c r="L16" s="71"/>
      <c r="M16" s="71"/>
      <c r="P16" s="75" t="s">
        <v>372</v>
      </c>
      <c r="Q16" s="76" t="s">
        <v>372</v>
      </c>
      <c r="R16" s="76" t="s">
        <v>372</v>
      </c>
      <c r="S16" s="77" t="s">
        <v>372</v>
      </c>
      <c r="T16" s="128" t="s">
        <v>372</v>
      </c>
      <c r="U16" s="85"/>
      <c r="V16" s="85"/>
      <c r="W16" s="85"/>
    </row>
    <row r="17" spans="9:23" ht="12.75">
      <c r="I17" s="71"/>
      <c r="J17" s="71"/>
      <c r="K17" s="71"/>
      <c r="L17" s="71"/>
      <c r="M17" s="71"/>
      <c r="P17" s="78">
        <v>12089</v>
      </c>
      <c r="Q17" s="79" t="s">
        <v>556</v>
      </c>
      <c r="R17" s="69" t="s">
        <v>30</v>
      </c>
      <c r="S17" s="69" t="s">
        <v>501</v>
      </c>
      <c r="T17" s="129" t="s">
        <v>691</v>
      </c>
      <c r="U17" s="85"/>
      <c r="V17" s="85"/>
      <c r="W17" s="85"/>
    </row>
    <row r="18" spans="4:23" ht="12.75">
      <c r="D18" s="46" t="s">
        <v>423</v>
      </c>
      <c r="H18" s="46" t="s">
        <v>424</v>
      </c>
      <c r="P18" s="78">
        <v>12101</v>
      </c>
      <c r="Q18" s="79" t="s">
        <v>557</v>
      </c>
      <c r="R18" s="69" t="s">
        <v>30</v>
      </c>
      <c r="S18" s="69" t="s">
        <v>501</v>
      </c>
      <c r="T18" s="129" t="s">
        <v>691</v>
      </c>
      <c r="U18" s="85"/>
      <c r="V18" s="85"/>
      <c r="W18" s="85"/>
    </row>
    <row r="19" spans="2:23" ht="12.75">
      <c r="B19" s="54">
        <v>1</v>
      </c>
      <c r="C19" s="55" t="s">
        <v>426</v>
      </c>
      <c r="D19" s="56" t="str">
        <f>VLOOKUP(B19,CLUB,2,0)</f>
        <v>TT PARETS</v>
      </c>
      <c r="F19" s="54">
        <v>4</v>
      </c>
      <c r="G19" s="55" t="s">
        <v>426</v>
      </c>
      <c r="H19" s="56" t="str">
        <f>VLOOKUP(F19,CLUB,2,0)</f>
        <v>UE SANT CUGAT “B”</v>
      </c>
      <c r="I19" s="55" t="s">
        <v>427</v>
      </c>
      <c r="J19" s="55" t="s">
        <v>428</v>
      </c>
      <c r="K19" s="55" t="s">
        <v>429</v>
      </c>
      <c r="L19" s="57" t="s">
        <v>430</v>
      </c>
      <c r="M19" s="57" t="s">
        <v>431</v>
      </c>
      <c r="P19" s="80">
        <v>11875</v>
      </c>
      <c r="Q19" s="19" t="s">
        <v>558</v>
      </c>
      <c r="R19" s="12" t="s">
        <v>8</v>
      </c>
      <c r="S19" s="12" t="s">
        <v>501</v>
      </c>
      <c r="T19" s="129" t="s">
        <v>691</v>
      </c>
      <c r="U19" s="85"/>
      <c r="V19" s="85"/>
      <c r="W19" s="85"/>
    </row>
    <row r="20" spans="1:23" s="63" customFormat="1" ht="18.75" customHeight="1">
      <c r="A20" s="53" t="s">
        <v>425</v>
      </c>
      <c r="B20" s="116" t="s">
        <v>433</v>
      </c>
      <c r="C20" s="60" t="s">
        <v>372</v>
      </c>
      <c r="D20" s="114" t="str">
        <f aca="true" t="shared" si="2" ref="D20:D25">VLOOKUP(C20,jugA1,2,0)</f>
        <v> </v>
      </c>
      <c r="E20" s="61"/>
      <c r="F20" s="116" t="s">
        <v>434</v>
      </c>
      <c r="G20" s="60" t="s">
        <v>372</v>
      </c>
      <c r="H20" s="114" t="str">
        <f aca="true" t="shared" si="3" ref="H20:H25">VLOOKUP(G20,jugA1,2,0)</f>
        <v> </v>
      </c>
      <c r="I20" s="62"/>
      <c r="J20" s="62"/>
      <c r="K20" s="62"/>
      <c r="L20" s="115">
        <f>IF(OR(I20="",J20=""),"",IF(VALUE(TRIM(LEFT(I20,FIND("-",I20)-1)))&gt;VALUE(TRIM(RIGHT(I20,LEN(I20)-FIND("-",I20)))),1,0)+IF(VALUE(TRIM(LEFT(J20,FIND("-",J20)-1)))&gt;VALUE(TRIM(RIGHT(J20,LEN(J20)-FIND("-",J20)))),1,0)+IF(ISERROR(FIND("-",K20)),0,IF(VALUE(TRIM(LEFT(K20,FIND("-",K20)-1)))&gt;VALUE(TRIM(RIGHT(K20,LEN(K20)-FIND("-",K20)))),1,0))&amp;"-"&amp;IF(VALUE(TRIM(LEFT(I20,FIND("-",I20)-1)))&gt;VALUE(TRIM(RIGHT(I20,LEN(I20)-FIND("-",I20)))),0,1)+IF(VALUE(TRIM(LEFT(J20,FIND("-",J20)-1)))&gt;VALUE(TRIM(RIGHT(J20,LEN(J20)-FIND("-",J20)))),0,1)+IF(ISERROR(FIND("-",K20)),0,IF(VALUE(TRIM(LEFT(K20,FIND("-",K20)-1)))&gt;VALUE(TRIM(RIGHT(K20,LEN(K20)-FIND("-",K20)))),0,1)))</f>
      </c>
      <c r="M20" s="115">
        <f>IF(L20="","",IF(VALUE(LEFT(L20))&gt;VALUE(RIGHT(L20)),"1-0","0-1"))</f>
      </c>
      <c r="P20" s="19">
        <v>11869</v>
      </c>
      <c r="Q20" s="19" t="s">
        <v>559</v>
      </c>
      <c r="R20" s="12" t="s">
        <v>45</v>
      </c>
      <c r="S20" s="12" t="s">
        <v>501</v>
      </c>
      <c r="T20" s="129" t="s">
        <v>691</v>
      </c>
      <c r="U20" s="85"/>
      <c r="V20" s="85"/>
      <c r="W20" s="85"/>
    </row>
    <row r="21" spans="1:23" s="63" customFormat="1" ht="18.75" customHeight="1">
      <c r="A21" s="58" t="s">
        <v>435</v>
      </c>
      <c r="B21" s="116" t="s">
        <v>436</v>
      </c>
      <c r="C21" s="60" t="s">
        <v>372</v>
      </c>
      <c r="D21" s="114" t="str">
        <f t="shared" si="2"/>
        <v> </v>
      </c>
      <c r="E21" s="61"/>
      <c r="F21" s="116" t="s">
        <v>437</v>
      </c>
      <c r="G21" s="60" t="s">
        <v>372</v>
      </c>
      <c r="H21" s="114" t="str">
        <f t="shared" si="3"/>
        <v> </v>
      </c>
      <c r="I21" s="62"/>
      <c r="J21" s="62"/>
      <c r="K21" s="62"/>
      <c r="L21" s="115">
        <f>IF(OR(I21="",J21=""),"",IF(VALUE(TRIM(LEFT(I21,FIND("-",I21)-1)))&gt;VALUE(TRIM(RIGHT(I21,LEN(I21)-FIND("-",I21)))),1,0)+IF(VALUE(TRIM(LEFT(J21,FIND("-",J21)-1)))&gt;VALUE(TRIM(RIGHT(J21,LEN(J21)-FIND("-",J21)))),1,0)+IF(ISERROR(FIND("-",K21)),0,IF(VALUE(TRIM(LEFT(K21,FIND("-",K21)-1)))&gt;VALUE(TRIM(RIGHT(K21,LEN(K21)-FIND("-",K21)))),1,0))&amp;"-"&amp;IF(VALUE(TRIM(LEFT(I21,FIND("-",I21)-1)))&gt;VALUE(TRIM(RIGHT(I21,LEN(I21)-FIND("-",I21)))),0,1)+IF(VALUE(TRIM(LEFT(J21,FIND("-",J21)-1)))&gt;VALUE(TRIM(RIGHT(J21,LEN(J21)-FIND("-",J21)))),0,1)+IF(ISERROR(FIND("-",K21)),0,IF(VALUE(TRIM(LEFT(K21,FIND("-",K21)-1)))&gt;VALUE(TRIM(RIGHT(K21,LEN(K21)-FIND("-",K21)))),0,1)))</f>
      </c>
      <c r="M21" s="115">
        <f>IF(L21="","",IF(VALUE(LEFT(L21))&gt;VALUE(RIGHT(L21)),VALUE(LEFT(M20))+1&amp;"-"&amp;RIGHT(M20),LEFT(M20)&amp;"-"&amp;VALUE(RIGHT(M20))+1))</f>
      </c>
      <c r="P21" s="19">
        <v>10030</v>
      </c>
      <c r="Q21" s="19" t="s">
        <v>453</v>
      </c>
      <c r="R21" s="12" t="s">
        <v>8</v>
      </c>
      <c r="S21" s="12" t="s">
        <v>505</v>
      </c>
      <c r="T21" s="129" t="s">
        <v>691</v>
      </c>
      <c r="U21" s="85"/>
      <c r="V21" s="85"/>
      <c r="W21" s="85"/>
    </row>
    <row r="22" spans="2:23" s="63" customFormat="1" ht="18.75" customHeight="1">
      <c r="B22" s="142" t="s">
        <v>438</v>
      </c>
      <c r="C22" s="60" t="s">
        <v>372</v>
      </c>
      <c r="D22" s="114" t="str">
        <f t="shared" si="2"/>
        <v> </v>
      </c>
      <c r="E22" s="61"/>
      <c r="F22" s="142" t="s">
        <v>438</v>
      </c>
      <c r="G22" s="60" t="s">
        <v>372</v>
      </c>
      <c r="H22" s="114" t="str">
        <f t="shared" si="3"/>
        <v> </v>
      </c>
      <c r="I22" s="62"/>
      <c r="J22" s="62"/>
      <c r="K22" s="62"/>
      <c r="L22" s="115">
        <f>IF(OR(I22="",J22=""),"",IF(VALUE(TRIM(LEFT(I22,FIND("-",I22)-1)))&gt;VALUE(TRIM(RIGHT(I22,LEN(I22)-FIND("-",I22)))),1,0)+IF(VALUE(TRIM(LEFT(J22,FIND("-",J22)-1)))&gt;VALUE(TRIM(RIGHT(J22,LEN(J22)-FIND("-",J22)))),1,0)+IF(ISERROR(FIND("-",K22)),0,IF(VALUE(TRIM(LEFT(K22,FIND("-",K22)-1)))&gt;VALUE(TRIM(RIGHT(K22,LEN(K22)-FIND("-",K22)))),1,0))&amp;"-"&amp;IF(VALUE(TRIM(LEFT(I22,FIND("-",I22)-1)))&gt;VALUE(TRIM(RIGHT(I22,LEN(I22)-FIND("-",I22)))),0,1)+IF(VALUE(TRIM(LEFT(J22,FIND("-",J22)-1)))&gt;VALUE(TRIM(RIGHT(J22,LEN(J22)-FIND("-",J22)))),0,1)+IF(ISERROR(FIND("-",K22)),0,IF(VALUE(TRIM(LEFT(K22,FIND("-",K22)-1)))&gt;VALUE(TRIM(RIGHT(K22,LEN(K22)-FIND("-",K22)))),0,1)))</f>
      </c>
      <c r="M22" s="115">
        <f>IF(L22="","",IF(VALUE(LEFT(L22))&gt;VALUE(RIGHT(L22)),VALUE(LEFT(M21))+1&amp;"-"&amp;RIGHT(M21),LEFT(M21)&amp;"-"&amp;VALUE(RIGHT(M21))+1))</f>
      </c>
      <c r="P22" s="19">
        <v>10854</v>
      </c>
      <c r="Q22" s="19" t="s">
        <v>560</v>
      </c>
      <c r="R22" s="12" t="s">
        <v>126</v>
      </c>
      <c r="S22" s="12" t="s">
        <v>505</v>
      </c>
      <c r="T22" s="129" t="s">
        <v>691</v>
      </c>
      <c r="U22" s="85"/>
      <c r="V22" s="85"/>
      <c r="W22" s="85"/>
    </row>
    <row r="23" spans="2:20" s="63" customFormat="1" ht="18.75" customHeight="1">
      <c r="B23" s="142"/>
      <c r="C23" s="60" t="s">
        <v>372</v>
      </c>
      <c r="D23" s="114" t="str">
        <f t="shared" si="2"/>
        <v> </v>
      </c>
      <c r="E23" s="61"/>
      <c r="F23" s="142"/>
      <c r="G23" s="60" t="s">
        <v>372</v>
      </c>
      <c r="H23" s="114" t="str">
        <f t="shared" si="3"/>
        <v> </v>
      </c>
      <c r="P23" s="78">
        <v>10860</v>
      </c>
      <c r="Q23" s="79" t="s">
        <v>561</v>
      </c>
      <c r="R23" s="69" t="s">
        <v>142</v>
      </c>
      <c r="S23" s="69" t="s">
        <v>505</v>
      </c>
      <c r="T23" s="79" t="s">
        <v>691</v>
      </c>
    </row>
    <row r="24" spans="1:20" ht="18.75" customHeight="1">
      <c r="A24" s="63"/>
      <c r="B24" s="116" t="s">
        <v>433</v>
      </c>
      <c r="C24" s="60" t="s">
        <v>372</v>
      </c>
      <c r="D24" s="114" t="str">
        <f t="shared" si="2"/>
        <v> </v>
      </c>
      <c r="E24" s="61"/>
      <c r="F24" s="116" t="s">
        <v>437</v>
      </c>
      <c r="G24" s="60" t="s">
        <v>372</v>
      </c>
      <c r="H24" s="114" t="str">
        <f t="shared" si="3"/>
        <v> </v>
      </c>
      <c r="I24" s="62"/>
      <c r="J24" s="62"/>
      <c r="K24" s="62"/>
      <c r="L24" s="115">
        <f>IF(OR(I24="",J24=""),"",IF(VALUE(TRIM(LEFT(I24,FIND("-",I24)-1)))&gt;VALUE(TRIM(RIGHT(I24,LEN(I24)-FIND("-",I24)))),1,0)+IF(VALUE(TRIM(LEFT(J24,FIND("-",J24)-1)))&gt;VALUE(TRIM(RIGHT(J24,LEN(J24)-FIND("-",J24)))),1,0)+IF(ISERROR(FIND("-",K24)),0,IF(VALUE(TRIM(LEFT(K24,FIND("-",K24)-1)))&gt;VALUE(TRIM(RIGHT(K24,LEN(K24)-FIND("-",K24)))),1,0))&amp;"-"&amp;IF(VALUE(TRIM(LEFT(I24,FIND("-",I24)-1)))&gt;VALUE(TRIM(RIGHT(I24,LEN(I24)-FIND("-",I24)))),0,1)+IF(VALUE(TRIM(LEFT(J24,FIND("-",J24)-1)))&gt;VALUE(TRIM(RIGHT(J24,LEN(J24)-FIND("-",J24)))),0,1)+IF(ISERROR(FIND("-",K24)),0,IF(VALUE(TRIM(LEFT(K24,FIND("-",K24)-1)))&gt;VALUE(TRIM(RIGHT(K24,LEN(K24)-FIND("-",K24)))),0,1)))</f>
      </c>
      <c r="M24" s="115">
        <f>IF(L24="","",IF(VALUE(LEFT(L24))&gt;VALUE(RIGHT(L24)),VALUE(LEFT(M22))+1&amp;"-"&amp;RIGHT(M22),LEFT(M22)&amp;"-"&amp;VALUE(RIGHT(M22))+1))</f>
      </c>
      <c r="N24" s="63"/>
      <c r="P24" s="19">
        <v>11561</v>
      </c>
      <c r="Q24" s="19" t="s">
        <v>562</v>
      </c>
      <c r="R24" s="12" t="s">
        <v>142</v>
      </c>
      <c r="S24" s="12" t="s">
        <v>505</v>
      </c>
      <c r="T24" s="19" t="s">
        <v>691</v>
      </c>
    </row>
    <row r="25" spans="1:20" ht="18.75" customHeight="1">
      <c r="A25" s="63"/>
      <c r="B25" s="116" t="s">
        <v>436</v>
      </c>
      <c r="C25" s="60" t="s">
        <v>372</v>
      </c>
      <c r="D25" s="114" t="str">
        <f t="shared" si="2"/>
        <v> </v>
      </c>
      <c r="E25" s="61"/>
      <c r="F25" s="116" t="s">
        <v>434</v>
      </c>
      <c r="G25" s="60" t="s">
        <v>372</v>
      </c>
      <c r="H25" s="114" t="str">
        <f t="shared" si="3"/>
        <v> </v>
      </c>
      <c r="I25" s="62"/>
      <c r="J25" s="62"/>
      <c r="K25" s="62"/>
      <c r="L25" s="115">
        <f>IF(OR(I25="",J25=""),"",IF(VALUE(TRIM(LEFT(I25,FIND("-",I25)-1)))&gt;VALUE(TRIM(RIGHT(I25,LEN(I25)-FIND("-",I25)))),1,0)+IF(VALUE(TRIM(LEFT(J25,FIND("-",J25)-1)))&gt;VALUE(TRIM(RIGHT(J25,LEN(J25)-FIND("-",J25)))),1,0)+IF(ISERROR(FIND("-",K25)),0,IF(VALUE(TRIM(LEFT(K25,FIND("-",K25)-1)))&gt;VALUE(TRIM(RIGHT(K25,LEN(K25)-FIND("-",K25)))),1,0))&amp;"-"&amp;IF(VALUE(TRIM(LEFT(I25,FIND("-",I25)-1)))&gt;VALUE(TRIM(RIGHT(I25,LEN(I25)-FIND("-",I25)))),0,1)+IF(VALUE(TRIM(LEFT(J25,FIND("-",J25)-1)))&gt;VALUE(TRIM(RIGHT(J25,LEN(J25)-FIND("-",J25)))),0,1)+IF(ISERROR(FIND("-",K25)),0,IF(VALUE(TRIM(LEFT(K25,FIND("-",K25)-1)))&gt;VALUE(TRIM(RIGHT(K25,LEN(K25)-FIND("-",K25)))),0,1)))</f>
      </c>
      <c r="M25" s="115">
        <f>IF(L25="","",IF(VALUE(LEFT(L25))&gt;VALUE(RIGHT(L25)),VALUE(LEFT(M24))+1&amp;"-"&amp;RIGHT(M24),LEFT(M24)&amp;"-"&amp;VALUE(RIGHT(M24))+1))</f>
      </c>
      <c r="N25" s="63"/>
      <c r="P25" s="19">
        <v>11316</v>
      </c>
      <c r="Q25" s="19" t="s">
        <v>563</v>
      </c>
      <c r="R25" s="12" t="s">
        <v>8</v>
      </c>
      <c r="S25" s="12" t="s">
        <v>505</v>
      </c>
      <c r="T25" s="19" t="s">
        <v>691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11864</v>
      </c>
      <c r="Q26" s="19" t="s">
        <v>564</v>
      </c>
      <c r="R26" s="12" t="s">
        <v>142</v>
      </c>
      <c r="S26" s="12" t="s">
        <v>505</v>
      </c>
      <c r="T26" s="19" t="s">
        <v>691</v>
      </c>
    </row>
    <row r="27" spans="9:20" ht="12.75">
      <c r="I27" s="71"/>
      <c r="J27" s="71"/>
      <c r="K27" s="71"/>
      <c r="L27" s="71"/>
      <c r="M27" s="71"/>
      <c r="P27" s="19">
        <v>10439</v>
      </c>
      <c r="Q27" s="19" t="s">
        <v>590</v>
      </c>
      <c r="R27" s="12" t="s">
        <v>16</v>
      </c>
      <c r="S27" s="12" t="s">
        <v>94</v>
      </c>
      <c r="T27" s="19" t="s">
        <v>691</v>
      </c>
    </row>
    <row r="28" spans="4:20" ht="12.75">
      <c r="D28" s="72" t="s">
        <v>439</v>
      </c>
      <c r="E28" s="73"/>
      <c r="H28" s="113">
        <f>IF(M25="","",IF(VALUE(LEFT(M25))&gt;VALUE(RIGHT(M25)),D19,H19))</f>
      </c>
      <c r="I28" s="71"/>
      <c r="J28" s="71"/>
      <c r="K28" s="71"/>
      <c r="L28" s="71"/>
      <c r="M28" s="71"/>
      <c r="P28" s="80">
        <v>12463</v>
      </c>
      <c r="Q28" s="19" t="s">
        <v>591</v>
      </c>
      <c r="R28" s="12" t="s">
        <v>30</v>
      </c>
      <c r="S28" s="12" t="s">
        <v>94</v>
      </c>
      <c r="T28" s="19" t="s">
        <v>691</v>
      </c>
    </row>
    <row r="29" spans="8:32" ht="12.75">
      <c r="H29" s="71"/>
      <c r="I29" s="71"/>
      <c r="J29" s="71"/>
      <c r="K29" s="71"/>
      <c r="L29" s="71"/>
      <c r="M29" s="71"/>
      <c r="P29" s="19">
        <v>9140</v>
      </c>
      <c r="Q29" s="19" t="s">
        <v>592</v>
      </c>
      <c r="R29" s="12" t="s">
        <v>32</v>
      </c>
      <c r="S29" s="81" t="s">
        <v>94</v>
      </c>
      <c r="T29" s="19" t="s">
        <v>691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442</v>
      </c>
      <c r="E30" s="73"/>
      <c r="H30" s="113">
        <f>M25</f>
      </c>
      <c r="I30" s="71"/>
      <c r="J30" s="71"/>
      <c r="K30" s="71"/>
      <c r="L30" s="71"/>
      <c r="M30" s="71"/>
      <c r="O30" s="92"/>
      <c r="P30" s="19">
        <v>12453</v>
      </c>
      <c r="Q30" s="19" t="s">
        <v>593</v>
      </c>
      <c r="R30" s="12" t="s">
        <v>8</v>
      </c>
      <c r="S30" s="81" t="s">
        <v>94</v>
      </c>
      <c r="T30" s="19" t="s">
        <v>691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0">
        <v>12485</v>
      </c>
      <c r="Q31" s="19" t="s">
        <v>594</v>
      </c>
      <c r="R31" s="12" t="s">
        <v>32</v>
      </c>
      <c r="S31" s="12" t="s">
        <v>94</v>
      </c>
      <c r="T31" s="19" t="s">
        <v>691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8">
        <v>11615</v>
      </c>
      <c r="Q32" s="79" t="s">
        <v>632</v>
      </c>
      <c r="R32" s="69" t="s">
        <v>45</v>
      </c>
      <c r="S32" s="69" t="s">
        <v>633</v>
      </c>
      <c r="T32" s="79" t="s">
        <v>691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423</v>
      </c>
      <c r="E33" s="47"/>
      <c r="F33" s="46"/>
      <c r="G33" s="46"/>
      <c r="H33" s="46" t="s">
        <v>424</v>
      </c>
      <c r="I33" s="46"/>
      <c r="J33" s="46"/>
      <c r="K33" s="46"/>
      <c r="L33" s="46"/>
      <c r="M33" s="46"/>
      <c r="N33" s="1"/>
      <c r="O33" s="101"/>
      <c r="P33" s="78">
        <v>11616</v>
      </c>
      <c r="Q33" s="79" t="s">
        <v>634</v>
      </c>
      <c r="R33" s="69" t="s">
        <v>45</v>
      </c>
      <c r="S33" s="69" t="s">
        <v>633</v>
      </c>
      <c r="T33" s="79" t="s">
        <v>691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2</v>
      </c>
      <c r="C34" s="55" t="s">
        <v>426</v>
      </c>
      <c r="D34" s="56" t="str">
        <f>VLOOKUP(B34,CLUB,2,0)</f>
        <v>CTT AMICS TERRASSA "D"</v>
      </c>
      <c r="E34" s="47"/>
      <c r="F34" s="54">
        <v>4</v>
      </c>
      <c r="G34" s="55" t="s">
        <v>426</v>
      </c>
      <c r="H34" s="56" t="str">
        <f>VLOOKUP(F34,CLUB,2,0)</f>
        <v>UE SANT CUGAT “B”</v>
      </c>
      <c r="I34" s="55" t="s">
        <v>427</v>
      </c>
      <c r="J34" s="55" t="s">
        <v>428</v>
      </c>
      <c r="K34" s="55" t="s">
        <v>429</v>
      </c>
      <c r="L34" s="57" t="s">
        <v>430</v>
      </c>
      <c r="M34" s="57" t="s">
        <v>431</v>
      </c>
      <c r="N34" s="1"/>
      <c r="O34" s="101"/>
      <c r="P34" s="78">
        <v>11381</v>
      </c>
      <c r="Q34" s="79" t="s">
        <v>635</v>
      </c>
      <c r="R34" s="69" t="s">
        <v>45</v>
      </c>
      <c r="S34" s="69" t="s">
        <v>633</v>
      </c>
      <c r="T34" s="79" t="s">
        <v>691</v>
      </c>
    </row>
    <row r="35" spans="1:20" s="63" customFormat="1" ht="18.75" customHeight="1">
      <c r="A35" s="53" t="s">
        <v>443</v>
      </c>
      <c r="B35" s="116" t="s">
        <v>433</v>
      </c>
      <c r="C35" s="60" t="s">
        <v>372</v>
      </c>
      <c r="D35" s="114" t="str">
        <f aca="true" t="shared" si="4" ref="D35:D40">VLOOKUP(C35,jugA1,2,0)</f>
        <v> </v>
      </c>
      <c r="E35" s="61"/>
      <c r="F35" s="116" t="s">
        <v>434</v>
      </c>
      <c r="G35" s="60" t="s">
        <v>372</v>
      </c>
      <c r="H35" s="114" t="str">
        <f aca="true" t="shared" si="5" ref="H35:H40">VLOOKUP(G35,jugA1,2,0)</f>
        <v> </v>
      </c>
      <c r="I35" s="62"/>
      <c r="J35" s="62"/>
      <c r="K35" s="62"/>
      <c r="L35" s="115">
        <f>IF(OR(I35="",J35=""),"",IF(VALUE(TRIM(LEFT(I35,FIND("-",I35)-1)))&gt;VALUE(TRIM(RIGHT(I35,LEN(I35)-FIND("-",I35)))),1,0)+IF(VALUE(TRIM(LEFT(J35,FIND("-",J35)-1)))&gt;VALUE(TRIM(RIGHT(J35,LEN(J35)-FIND("-",J35)))),1,0)+IF(ISERROR(FIND("-",K35)),0,IF(VALUE(TRIM(LEFT(K35,FIND("-",K35)-1)))&gt;VALUE(TRIM(RIGHT(K35,LEN(K35)-FIND("-",K35)))),1,0))&amp;"-"&amp;IF(VALUE(TRIM(LEFT(I35,FIND("-",I35)-1)))&gt;VALUE(TRIM(RIGHT(I35,LEN(I35)-FIND("-",I35)))),0,1)+IF(VALUE(TRIM(LEFT(J35,FIND("-",J35)-1)))&gt;VALUE(TRIM(RIGHT(J35,LEN(J35)-FIND("-",J35)))),0,1)+IF(ISERROR(FIND("-",K35)),0,IF(VALUE(TRIM(LEFT(K35,FIND("-",K35)-1)))&gt;VALUE(TRIM(RIGHT(K35,LEN(K35)-FIND("-",K35)))),0,1)))</f>
      </c>
      <c r="M35" s="115">
        <f>IF(L35="","",IF(VALUE(LEFT(L35))&gt;VALUE(RIGHT(L35)),"1-0","0-1"))</f>
      </c>
      <c r="O35" s="101"/>
      <c r="P35" s="78">
        <v>11617</v>
      </c>
      <c r="Q35" s="79" t="s">
        <v>636</v>
      </c>
      <c r="R35" s="69" t="s">
        <v>136</v>
      </c>
      <c r="S35" s="69" t="s">
        <v>633</v>
      </c>
      <c r="T35" s="79" t="s">
        <v>691</v>
      </c>
    </row>
    <row r="36" spans="1:20" ht="18.75" customHeight="1">
      <c r="A36" s="58" t="s">
        <v>435</v>
      </c>
      <c r="B36" s="116" t="s">
        <v>436</v>
      </c>
      <c r="C36" s="60" t="s">
        <v>372</v>
      </c>
      <c r="D36" s="114" t="str">
        <f t="shared" si="4"/>
        <v> </v>
      </c>
      <c r="E36" s="61"/>
      <c r="F36" s="116" t="s">
        <v>437</v>
      </c>
      <c r="G36" s="60" t="s">
        <v>372</v>
      </c>
      <c r="H36" s="114" t="str">
        <f t="shared" si="5"/>
        <v> </v>
      </c>
      <c r="I36" s="62"/>
      <c r="J36" s="62"/>
      <c r="K36" s="62"/>
      <c r="L36" s="115">
        <f>IF(OR(I36="",J36=""),"",IF(VALUE(TRIM(LEFT(I36,FIND("-",I36)-1)))&gt;VALUE(TRIM(RIGHT(I36,LEN(I36)-FIND("-",I36)))),1,0)+IF(VALUE(TRIM(LEFT(J36,FIND("-",J36)-1)))&gt;VALUE(TRIM(RIGHT(J36,LEN(J36)-FIND("-",J36)))),1,0)+IF(ISERROR(FIND("-",K36)),0,IF(VALUE(TRIM(LEFT(K36,FIND("-",K36)-1)))&gt;VALUE(TRIM(RIGHT(K36,LEN(K36)-FIND("-",K36)))),1,0))&amp;"-"&amp;IF(VALUE(TRIM(LEFT(I36,FIND("-",I36)-1)))&gt;VALUE(TRIM(RIGHT(I36,LEN(I36)-FIND("-",I36)))),0,1)+IF(VALUE(TRIM(LEFT(J36,FIND("-",J36)-1)))&gt;VALUE(TRIM(RIGHT(J36,LEN(J36)-FIND("-",J36)))),0,1)+IF(ISERROR(FIND("-",K36)),0,IF(VALUE(TRIM(LEFT(K36,FIND("-",K36)-1)))&gt;VALUE(TRIM(RIGHT(K36,LEN(K36)-FIND("-",K36)))),0,1)))</f>
      </c>
      <c r="M36" s="115">
        <f>IF(L36="","",IF(VALUE(LEFT(L36))&gt;VALUE(RIGHT(L36)),VALUE(LEFT(M35))+1&amp;"-"&amp;RIGHT(M35),LEFT(M35)&amp;"-"&amp;VALUE(RIGHT(M35))+1))</f>
      </c>
      <c r="N36" s="63"/>
      <c r="O36" s="92"/>
      <c r="P36" s="80">
        <v>11378</v>
      </c>
      <c r="Q36" s="19" t="s">
        <v>637</v>
      </c>
      <c r="R36" s="12" t="s">
        <v>45</v>
      </c>
      <c r="S36" s="12" t="s">
        <v>633</v>
      </c>
      <c r="T36" s="19" t="s">
        <v>691</v>
      </c>
    </row>
    <row r="37" spans="1:20" ht="18.75" customHeight="1">
      <c r="A37" s="63"/>
      <c r="B37" s="142" t="s">
        <v>438</v>
      </c>
      <c r="C37" s="60" t="s">
        <v>372</v>
      </c>
      <c r="D37" s="114" t="str">
        <f t="shared" si="4"/>
        <v> </v>
      </c>
      <c r="E37" s="61"/>
      <c r="F37" s="142" t="s">
        <v>438</v>
      </c>
      <c r="G37" s="60" t="s">
        <v>372</v>
      </c>
      <c r="H37" s="114" t="str">
        <f t="shared" si="5"/>
        <v> </v>
      </c>
      <c r="I37" s="62"/>
      <c r="J37" s="62"/>
      <c r="K37" s="62"/>
      <c r="L37" s="115">
        <f>IF(OR(I37="",J37=""),"",IF(VALUE(TRIM(LEFT(I37,FIND("-",I37)-1)))&gt;VALUE(TRIM(RIGHT(I37,LEN(I37)-FIND("-",I37)))),1,0)+IF(VALUE(TRIM(LEFT(J37,FIND("-",J37)-1)))&gt;VALUE(TRIM(RIGHT(J37,LEN(J37)-FIND("-",J37)))),1,0)+IF(ISERROR(FIND("-",K37)),0,IF(VALUE(TRIM(LEFT(K37,FIND("-",K37)-1)))&gt;VALUE(TRIM(RIGHT(K37,LEN(K37)-FIND("-",K37)))),1,0))&amp;"-"&amp;IF(VALUE(TRIM(LEFT(I37,FIND("-",I37)-1)))&gt;VALUE(TRIM(RIGHT(I37,LEN(I37)-FIND("-",I37)))),0,1)+IF(VALUE(TRIM(LEFT(J37,FIND("-",J37)-1)))&gt;VALUE(TRIM(RIGHT(J37,LEN(J37)-FIND("-",J37)))),0,1)+IF(ISERROR(FIND("-",K37)),0,IF(VALUE(TRIM(LEFT(K37,FIND("-",K37)-1)))&gt;VALUE(TRIM(RIGHT(K37,LEN(K37)-FIND("-",K37)))),0,1)))</f>
      </c>
      <c r="M37" s="115">
        <f>IF(L37="","",IF(VALUE(LEFT(L37))&gt;VALUE(RIGHT(L37)),VALUE(LEFT(M36))+1&amp;"-"&amp;RIGHT(M36),LEFT(M36)&amp;"-"&amp;VALUE(RIGHT(M36))+1))</f>
      </c>
      <c r="N37" s="63"/>
      <c r="O37" s="92"/>
      <c r="P37" s="80">
        <v>12332</v>
      </c>
      <c r="Q37" s="19" t="s">
        <v>638</v>
      </c>
      <c r="R37" s="12" t="s">
        <v>32</v>
      </c>
      <c r="S37" s="12" t="s">
        <v>633</v>
      </c>
      <c r="T37" s="19" t="s">
        <v>691</v>
      </c>
    </row>
    <row r="38" spans="1:20" ht="18.75" customHeight="1">
      <c r="A38" s="63"/>
      <c r="B38" s="142"/>
      <c r="C38" s="60" t="s">
        <v>372</v>
      </c>
      <c r="D38" s="114" t="str">
        <f t="shared" si="4"/>
        <v> </v>
      </c>
      <c r="E38" s="61"/>
      <c r="F38" s="142"/>
      <c r="G38" s="60" t="s">
        <v>372</v>
      </c>
      <c r="H38" s="114" t="str">
        <f t="shared" si="5"/>
        <v> </v>
      </c>
      <c r="I38" s="63"/>
      <c r="J38" s="63"/>
      <c r="K38" s="63"/>
      <c r="L38" s="63"/>
      <c r="M38" s="63"/>
      <c r="N38" s="63"/>
      <c r="O38" s="92"/>
      <c r="P38" s="80">
        <v>12464</v>
      </c>
      <c r="Q38" s="19" t="s">
        <v>639</v>
      </c>
      <c r="R38" s="12" t="s">
        <v>136</v>
      </c>
      <c r="S38" s="12" t="s">
        <v>633</v>
      </c>
      <c r="T38" s="19" t="s">
        <v>691</v>
      </c>
    </row>
    <row r="39" spans="1:20" ht="18.75" customHeight="1">
      <c r="A39" s="63"/>
      <c r="B39" s="116" t="s">
        <v>433</v>
      </c>
      <c r="C39" s="60" t="s">
        <v>372</v>
      </c>
      <c r="D39" s="114" t="str">
        <f t="shared" si="4"/>
        <v> </v>
      </c>
      <c r="E39" s="61"/>
      <c r="F39" s="116" t="s">
        <v>437</v>
      </c>
      <c r="G39" s="60" t="s">
        <v>372</v>
      </c>
      <c r="H39" s="114" t="str">
        <f t="shared" si="5"/>
        <v> </v>
      </c>
      <c r="I39" s="62"/>
      <c r="J39" s="62"/>
      <c r="K39" s="62"/>
      <c r="L39" s="115">
        <f>IF(OR(I39="",J39=""),"",IF(VALUE(TRIM(LEFT(I39,FIND("-",I39)-1)))&gt;VALUE(TRIM(RIGHT(I39,LEN(I39)-FIND("-",I39)))),1,0)+IF(VALUE(TRIM(LEFT(J39,FIND("-",J39)-1)))&gt;VALUE(TRIM(RIGHT(J39,LEN(J39)-FIND("-",J39)))),1,0)+IF(ISERROR(FIND("-",K39)),0,IF(VALUE(TRIM(LEFT(K39,FIND("-",K39)-1)))&gt;VALUE(TRIM(RIGHT(K39,LEN(K39)-FIND("-",K39)))),1,0))&amp;"-"&amp;IF(VALUE(TRIM(LEFT(I39,FIND("-",I39)-1)))&gt;VALUE(TRIM(RIGHT(I39,LEN(I39)-FIND("-",I39)))),0,1)+IF(VALUE(TRIM(LEFT(J39,FIND("-",J39)-1)))&gt;VALUE(TRIM(RIGHT(J39,LEN(J39)-FIND("-",J39)))),0,1)+IF(ISERROR(FIND("-",K39)),0,IF(VALUE(TRIM(LEFT(K39,FIND("-",K39)-1)))&gt;VALUE(TRIM(RIGHT(K39,LEN(K39)-FIND("-",K39)))),0,1)))</f>
      </c>
      <c r="M39" s="115">
        <f>IF(L39="","",IF(VALUE(LEFT(L39))&gt;VALUE(RIGHT(L39)),VALUE(LEFT(M37))+1&amp;"-"&amp;RIGHT(M37),LEFT(M37)&amp;"-"&amp;VALUE(RIGHT(M37))+1))</f>
      </c>
      <c r="N39" s="63"/>
      <c r="O39" s="92"/>
      <c r="P39" s="80">
        <v>12333</v>
      </c>
      <c r="Q39" s="19" t="s">
        <v>640</v>
      </c>
      <c r="R39" s="12" t="s">
        <v>8</v>
      </c>
      <c r="S39" s="12" t="s">
        <v>633</v>
      </c>
      <c r="T39" s="19" t="s">
        <v>691</v>
      </c>
    </row>
    <row r="40" spans="1:20" ht="18.75" customHeight="1">
      <c r="A40" s="63"/>
      <c r="B40" s="116" t="s">
        <v>436</v>
      </c>
      <c r="C40" s="60" t="s">
        <v>372</v>
      </c>
      <c r="D40" s="114" t="str">
        <f t="shared" si="4"/>
        <v> </v>
      </c>
      <c r="E40" s="61"/>
      <c r="F40" s="116" t="s">
        <v>434</v>
      </c>
      <c r="G40" s="60" t="s">
        <v>372</v>
      </c>
      <c r="H40" s="114" t="str">
        <f t="shared" si="5"/>
        <v> </v>
      </c>
      <c r="I40" s="62"/>
      <c r="J40" s="62"/>
      <c r="K40" s="62"/>
      <c r="L40" s="115">
        <f>IF(OR(I40="",J40=""),"",IF(VALUE(TRIM(LEFT(I40,FIND("-",I40)-1)))&gt;VALUE(TRIM(RIGHT(I40,LEN(I40)-FIND("-",I40)))),1,0)+IF(VALUE(TRIM(LEFT(J40,FIND("-",J40)-1)))&gt;VALUE(TRIM(RIGHT(J40,LEN(J40)-FIND("-",J40)))),1,0)+IF(ISERROR(FIND("-",K40)),0,IF(VALUE(TRIM(LEFT(K40,FIND("-",K40)-1)))&gt;VALUE(TRIM(RIGHT(K40,LEN(K40)-FIND("-",K40)))),1,0))&amp;"-"&amp;IF(VALUE(TRIM(LEFT(I40,FIND("-",I40)-1)))&gt;VALUE(TRIM(RIGHT(I40,LEN(I40)-FIND("-",I40)))),0,1)+IF(VALUE(TRIM(LEFT(J40,FIND("-",J40)-1)))&gt;VALUE(TRIM(RIGHT(J40,LEN(J40)-FIND("-",J40)))),0,1)+IF(ISERROR(FIND("-",K40)),0,IF(VALUE(TRIM(LEFT(K40,FIND("-",K40)-1)))&gt;VALUE(TRIM(RIGHT(K40,LEN(K40)-FIND("-",K40)))),0,1)))</f>
      </c>
      <c r="M40" s="115">
        <f>IF(L40="","",IF(VALUE(LEFT(L40))&gt;VALUE(RIGHT(L40)),VALUE(LEFT(M39))+1&amp;"-"&amp;RIGHT(M39),LEFT(M39)&amp;"-"&amp;VALUE(RIGHT(M39))+1))</f>
      </c>
      <c r="N40" s="63"/>
      <c r="O40" s="92"/>
      <c r="P40" s="50">
        <v>11662</v>
      </c>
      <c r="Q40" s="12" t="s">
        <v>641</v>
      </c>
      <c r="R40" s="12" t="s">
        <v>136</v>
      </c>
      <c r="S40" s="12" t="s">
        <v>633</v>
      </c>
      <c r="T40" s="19" t="s">
        <v>691</v>
      </c>
    </row>
    <row r="41" spans="1:20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P41" s="50">
        <v>11663</v>
      </c>
      <c r="Q41" s="12" t="s">
        <v>642</v>
      </c>
      <c r="R41" s="12" t="s">
        <v>136</v>
      </c>
      <c r="S41" s="12" t="s">
        <v>633</v>
      </c>
      <c r="T41" s="19" t="s">
        <v>691</v>
      </c>
    </row>
    <row r="42" spans="9:20" ht="12.75">
      <c r="I42" s="71"/>
      <c r="J42" s="71"/>
      <c r="K42" s="71"/>
      <c r="L42" s="71"/>
      <c r="M42" s="71"/>
      <c r="O42" s="92"/>
      <c r="P42" s="50">
        <v>11738</v>
      </c>
      <c r="Q42" s="12" t="s">
        <v>643</v>
      </c>
      <c r="R42" s="12" t="s">
        <v>136</v>
      </c>
      <c r="S42" s="12" t="s">
        <v>633</v>
      </c>
      <c r="T42" s="19" t="s">
        <v>691</v>
      </c>
    </row>
    <row r="43" spans="4:20" ht="12.75">
      <c r="D43" s="72" t="s">
        <v>439</v>
      </c>
      <c r="E43" s="73"/>
      <c r="H43" s="113">
        <f>IF(M40="","",IF(VALUE(LEFT(M40))&gt;VALUE(RIGHT(M40)),D34,H34))</f>
      </c>
      <c r="I43" s="71"/>
      <c r="J43" s="71"/>
      <c r="K43" s="71"/>
      <c r="L43" s="71"/>
      <c r="M43" s="71"/>
      <c r="O43" s="92"/>
      <c r="P43" s="50">
        <v>12682</v>
      </c>
      <c r="Q43" s="12" t="s">
        <v>644</v>
      </c>
      <c r="R43" s="12" t="s">
        <v>142</v>
      </c>
      <c r="S43" s="12" t="s">
        <v>633</v>
      </c>
      <c r="T43" s="19" t="s">
        <v>691</v>
      </c>
    </row>
    <row r="44" spans="8:20" ht="12.75">
      <c r="H44" s="71"/>
      <c r="I44" s="71"/>
      <c r="J44" s="71"/>
      <c r="K44" s="71"/>
      <c r="L44" s="71"/>
      <c r="M44" s="71"/>
      <c r="O44" s="92"/>
      <c r="P44" s="50">
        <v>12673</v>
      </c>
      <c r="Q44" s="12" t="s">
        <v>645</v>
      </c>
      <c r="R44" s="12" t="s">
        <v>142</v>
      </c>
      <c r="S44" s="12" t="s">
        <v>633</v>
      </c>
      <c r="T44" s="19" t="s">
        <v>691</v>
      </c>
    </row>
    <row r="45" spans="4:20" ht="12.75">
      <c r="D45" s="72" t="s">
        <v>442</v>
      </c>
      <c r="E45" s="73"/>
      <c r="H45" s="113">
        <f>M40</f>
      </c>
      <c r="I45" s="71"/>
      <c r="J45" s="71"/>
      <c r="K45" s="71"/>
      <c r="L45" s="71"/>
      <c r="M45" s="71"/>
      <c r="O45" s="92"/>
      <c r="P45" s="50">
        <v>11737</v>
      </c>
      <c r="Q45" s="12" t="s">
        <v>646</v>
      </c>
      <c r="R45" s="12" t="s">
        <v>136</v>
      </c>
      <c r="S45" s="1" t="s">
        <v>633</v>
      </c>
      <c r="T45" s="126" t="s">
        <v>691</v>
      </c>
    </row>
    <row r="46" spans="1:20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/>
      <c r="Q46" s="69"/>
      <c r="R46" s="69"/>
      <c r="T46" s="127"/>
    </row>
    <row r="47" spans="1:20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/>
      <c r="Q47" s="69"/>
      <c r="R47" s="69"/>
      <c r="T47" s="127"/>
    </row>
    <row r="48" spans="1:20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/>
      <c r="Q48" s="69"/>
      <c r="R48" s="69"/>
      <c r="T48" s="127"/>
    </row>
    <row r="49" spans="1:20" s="63" customFormat="1" ht="18.75" customHeight="1">
      <c r="A49" s="102"/>
      <c r="B49" s="91"/>
      <c r="C49" s="91"/>
      <c r="D49" s="91"/>
      <c r="E49" s="91"/>
      <c r="F49" s="91"/>
      <c r="G49" s="91"/>
      <c r="H49" s="91"/>
      <c r="I49" s="100"/>
      <c r="J49" s="100"/>
      <c r="K49" s="100"/>
      <c r="L49" s="100"/>
      <c r="M49" s="100"/>
      <c r="N49" s="101"/>
      <c r="O49" s="101"/>
      <c r="P49" s="68"/>
      <c r="Q49" s="69"/>
      <c r="R49" s="69"/>
      <c r="T49" s="127"/>
    </row>
    <row r="50" spans="1:20" s="63" customFormat="1" ht="18.75" customHeight="1">
      <c r="A50" s="102"/>
      <c r="B50" s="91"/>
      <c r="C50" s="91"/>
      <c r="D50" s="91"/>
      <c r="E50" s="91"/>
      <c r="F50" s="91"/>
      <c r="G50" s="91"/>
      <c r="H50" s="91"/>
      <c r="I50" s="100"/>
      <c r="J50" s="100"/>
      <c r="K50" s="100"/>
      <c r="L50" s="100"/>
      <c r="M50" s="100"/>
      <c r="N50" s="101"/>
      <c r="O50" s="101"/>
      <c r="P50" s="68"/>
      <c r="Q50" s="69"/>
      <c r="R50" s="69"/>
      <c r="T50" s="127"/>
    </row>
    <row r="51" spans="1:20" s="63" customFormat="1" ht="18.75" customHeight="1">
      <c r="A51" s="101"/>
      <c r="B51" s="104"/>
      <c r="C51" s="91"/>
      <c r="D51" s="91"/>
      <c r="E51" s="91"/>
      <c r="F51" s="104"/>
      <c r="G51" s="91"/>
      <c r="H51" s="91"/>
      <c r="I51" s="94"/>
      <c r="J51" s="94"/>
      <c r="K51" s="94"/>
      <c r="L51" s="94"/>
      <c r="M51" s="94"/>
      <c r="N51" s="101"/>
      <c r="O51" s="101"/>
      <c r="P51" s="68"/>
      <c r="Q51" s="69"/>
      <c r="R51" s="69"/>
      <c r="T51" s="127"/>
    </row>
    <row r="52" spans="4:15" ht="12.75">
      <c r="D52" s="46" t="s">
        <v>423</v>
      </c>
      <c r="H52" s="46" t="s">
        <v>424</v>
      </c>
      <c r="O52" s="92"/>
    </row>
    <row r="53" spans="2:15" ht="12.75">
      <c r="B53" s="54">
        <v>1</v>
      </c>
      <c r="C53" s="55" t="s">
        <v>426</v>
      </c>
      <c r="D53" s="56" t="str">
        <f>VLOOKUP(B53,CLUB,2,0)</f>
        <v>TT PARETS</v>
      </c>
      <c r="F53" s="54">
        <v>3</v>
      </c>
      <c r="G53" s="55" t="s">
        <v>426</v>
      </c>
      <c r="H53" s="56" t="str">
        <f>VLOOKUP(F53,CLUB,2,0)</f>
        <v>CTT AMICS TERRASSA "C"</v>
      </c>
      <c r="I53" s="55" t="s">
        <v>427</v>
      </c>
      <c r="J53" s="55" t="s">
        <v>428</v>
      </c>
      <c r="K53" s="55" t="s">
        <v>429</v>
      </c>
      <c r="L53" s="57" t="s">
        <v>430</v>
      </c>
      <c r="M53" s="57" t="s">
        <v>431</v>
      </c>
      <c r="O53" s="92"/>
    </row>
    <row r="54" spans="1:15" ht="18.75" customHeight="1">
      <c r="A54" s="53" t="s">
        <v>443</v>
      </c>
      <c r="B54" s="116" t="s">
        <v>433</v>
      </c>
      <c r="C54" s="60" t="s">
        <v>372</v>
      </c>
      <c r="D54" s="114" t="str">
        <f aca="true" t="shared" si="6" ref="D54:D59">VLOOKUP(C54,jugA1,2,0)</f>
        <v> </v>
      </c>
      <c r="E54" s="61"/>
      <c r="F54" s="116" t="s">
        <v>434</v>
      </c>
      <c r="G54" s="60" t="s">
        <v>372</v>
      </c>
      <c r="H54" s="114" t="str">
        <f aca="true" t="shared" si="7" ref="H54:H59">VLOOKUP(G54,jugA1,2,0)</f>
        <v> </v>
      </c>
      <c r="I54" s="62"/>
      <c r="J54" s="62"/>
      <c r="K54" s="62"/>
      <c r="L54" s="115">
        <f>IF(OR(I54="",J54=""),"",IF(VALUE(TRIM(LEFT(I54,FIND("-",I54)-1)))&gt;VALUE(TRIM(RIGHT(I54,LEN(I54)-FIND("-",I54)))),1,0)+IF(VALUE(TRIM(LEFT(J54,FIND("-",J54)-1)))&gt;VALUE(TRIM(RIGHT(J54,LEN(J54)-FIND("-",J54)))),1,0)+IF(ISERROR(FIND("-",K54)),0,IF(VALUE(TRIM(LEFT(K54,FIND("-",K54)-1)))&gt;VALUE(TRIM(RIGHT(K54,LEN(K54)-FIND("-",K54)))),1,0))&amp;"-"&amp;IF(VALUE(TRIM(LEFT(I54,FIND("-",I54)-1)))&gt;VALUE(TRIM(RIGHT(I54,LEN(I54)-FIND("-",I54)))),0,1)+IF(VALUE(TRIM(LEFT(J54,FIND("-",J54)-1)))&gt;VALUE(TRIM(RIGHT(J54,LEN(J54)-FIND("-",J54)))),0,1)+IF(ISERROR(FIND("-",K54)),0,IF(VALUE(TRIM(LEFT(K54,FIND("-",K54)-1)))&gt;VALUE(TRIM(RIGHT(K54,LEN(K54)-FIND("-",K54)))),0,1)))</f>
      </c>
      <c r="M54" s="115">
        <f>IF(L54="","",IF(VALUE(LEFT(L54))&gt;VALUE(RIGHT(L54)),"1-0","0-1"))</f>
      </c>
      <c r="N54" s="63"/>
      <c r="O54" s="92"/>
    </row>
    <row r="55" spans="1:15" ht="18.75" customHeight="1">
      <c r="A55" s="58" t="s">
        <v>445</v>
      </c>
      <c r="B55" s="116" t="s">
        <v>436</v>
      </c>
      <c r="C55" s="60" t="s">
        <v>372</v>
      </c>
      <c r="D55" s="114" t="str">
        <f t="shared" si="6"/>
        <v> </v>
      </c>
      <c r="E55" s="61"/>
      <c r="F55" s="116" t="s">
        <v>437</v>
      </c>
      <c r="G55" s="60" t="s">
        <v>372</v>
      </c>
      <c r="H55" s="114" t="str">
        <f t="shared" si="7"/>
        <v> </v>
      </c>
      <c r="I55" s="62"/>
      <c r="J55" s="62"/>
      <c r="K55" s="62"/>
      <c r="L55" s="115">
        <f>IF(OR(I55="",J55=""),"",IF(VALUE(TRIM(LEFT(I55,FIND("-",I55)-1)))&gt;VALUE(TRIM(RIGHT(I55,LEN(I55)-FIND("-",I55)))),1,0)+IF(VALUE(TRIM(LEFT(J55,FIND("-",J55)-1)))&gt;VALUE(TRIM(RIGHT(J55,LEN(J55)-FIND("-",J55)))),1,0)+IF(ISERROR(FIND("-",K55)),0,IF(VALUE(TRIM(LEFT(K55,FIND("-",K55)-1)))&gt;VALUE(TRIM(RIGHT(K55,LEN(K55)-FIND("-",K55)))),1,0))&amp;"-"&amp;IF(VALUE(TRIM(LEFT(I55,FIND("-",I55)-1)))&gt;VALUE(TRIM(RIGHT(I55,LEN(I55)-FIND("-",I55)))),0,1)+IF(VALUE(TRIM(LEFT(J55,FIND("-",J55)-1)))&gt;VALUE(TRIM(RIGHT(J55,LEN(J55)-FIND("-",J55)))),0,1)+IF(ISERROR(FIND("-",K55)),0,IF(VALUE(TRIM(LEFT(K55,FIND("-",K55)-1)))&gt;VALUE(TRIM(RIGHT(K55,LEN(K55)-FIND("-",K55)))),0,1)))</f>
      </c>
      <c r="M55" s="115">
        <f>IF(L55="","",IF(VALUE(LEFT(L55))&gt;VALUE(RIGHT(L55)),VALUE(LEFT(M54))+1&amp;"-"&amp;RIGHT(M54),LEFT(M54)&amp;"-"&amp;VALUE(RIGHT(M54))+1))</f>
      </c>
      <c r="N55" s="63"/>
      <c r="O55" s="92"/>
    </row>
    <row r="56" spans="1:14" ht="18.75" customHeight="1">
      <c r="A56" s="63"/>
      <c r="B56" s="142" t="s">
        <v>438</v>
      </c>
      <c r="C56" s="60" t="s">
        <v>372</v>
      </c>
      <c r="D56" s="114" t="str">
        <f t="shared" si="6"/>
        <v> </v>
      </c>
      <c r="E56" s="61"/>
      <c r="F56" s="142" t="s">
        <v>438</v>
      </c>
      <c r="G56" s="60" t="s">
        <v>372</v>
      </c>
      <c r="H56" s="114" t="str">
        <f t="shared" si="7"/>
        <v> </v>
      </c>
      <c r="I56" s="62"/>
      <c r="J56" s="62"/>
      <c r="K56" s="62"/>
      <c r="L56" s="115">
        <f>IF(OR(I56="",J56=""),"",IF(VALUE(TRIM(LEFT(I56,FIND("-",I56)-1)))&gt;VALUE(TRIM(RIGHT(I56,LEN(I56)-FIND("-",I56)))),1,0)+IF(VALUE(TRIM(LEFT(J56,FIND("-",J56)-1)))&gt;VALUE(TRIM(RIGHT(J56,LEN(J56)-FIND("-",J56)))),1,0)+IF(ISERROR(FIND("-",K56)),0,IF(VALUE(TRIM(LEFT(K56,FIND("-",K56)-1)))&gt;VALUE(TRIM(RIGHT(K56,LEN(K56)-FIND("-",K56)))),1,0))&amp;"-"&amp;IF(VALUE(TRIM(LEFT(I56,FIND("-",I56)-1)))&gt;VALUE(TRIM(RIGHT(I56,LEN(I56)-FIND("-",I56)))),0,1)+IF(VALUE(TRIM(LEFT(J56,FIND("-",J56)-1)))&gt;VALUE(TRIM(RIGHT(J56,LEN(J56)-FIND("-",J56)))),0,1)+IF(ISERROR(FIND("-",K56)),0,IF(VALUE(TRIM(LEFT(K56,FIND("-",K56)-1)))&gt;VALUE(TRIM(RIGHT(K56,LEN(K56)-FIND("-",K56)))),0,1)))</f>
      </c>
      <c r="M56" s="115">
        <f>IF(L56="","",IF(VALUE(LEFT(L56))&gt;VALUE(RIGHT(L56)),VALUE(LEFT(M55))+1&amp;"-"&amp;RIGHT(M55),LEFT(M55)&amp;"-"&amp;VALUE(RIGHT(M55))+1))</f>
      </c>
      <c r="N56" s="63"/>
    </row>
    <row r="57" spans="1:14" ht="18.75" customHeight="1">
      <c r="A57" s="63"/>
      <c r="B57" s="142"/>
      <c r="C57" s="60" t="s">
        <v>372</v>
      </c>
      <c r="D57" s="114" t="str">
        <f t="shared" si="6"/>
        <v> </v>
      </c>
      <c r="E57" s="61"/>
      <c r="F57" s="142"/>
      <c r="G57" s="60" t="s">
        <v>372</v>
      </c>
      <c r="H57" s="114" t="str">
        <f t="shared" si="7"/>
        <v> </v>
      </c>
      <c r="I57" s="63"/>
      <c r="J57" s="63"/>
      <c r="K57" s="63"/>
      <c r="L57" s="63"/>
      <c r="M57" s="63"/>
      <c r="N57" s="63"/>
    </row>
    <row r="58" spans="1:14" ht="18.75" customHeight="1">
      <c r="A58" s="63"/>
      <c r="B58" s="116" t="s">
        <v>433</v>
      </c>
      <c r="C58" s="60" t="s">
        <v>372</v>
      </c>
      <c r="D58" s="114" t="str">
        <f t="shared" si="6"/>
        <v> </v>
      </c>
      <c r="E58" s="61"/>
      <c r="F58" s="116" t="s">
        <v>437</v>
      </c>
      <c r="G58" s="60" t="s">
        <v>372</v>
      </c>
      <c r="H58" s="114" t="str">
        <f t="shared" si="7"/>
        <v> </v>
      </c>
      <c r="I58" s="62"/>
      <c r="J58" s="62"/>
      <c r="K58" s="62"/>
      <c r="L58" s="115">
        <f>IF(OR(I58="",J58=""),"",IF(VALUE(TRIM(LEFT(I58,FIND("-",I58)-1)))&gt;VALUE(TRIM(RIGHT(I58,LEN(I58)-FIND("-",I58)))),1,0)+IF(VALUE(TRIM(LEFT(J58,FIND("-",J58)-1)))&gt;VALUE(TRIM(RIGHT(J58,LEN(J58)-FIND("-",J58)))),1,0)+IF(ISERROR(FIND("-",K58)),0,IF(VALUE(TRIM(LEFT(K58,FIND("-",K58)-1)))&gt;VALUE(TRIM(RIGHT(K58,LEN(K58)-FIND("-",K58)))),1,0))&amp;"-"&amp;IF(VALUE(TRIM(LEFT(I58,FIND("-",I58)-1)))&gt;VALUE(TRIM(RIGHT(I58,LEN(I58)-FIND("-",I58)))),0,1)+IF(VALUE(TRIM(LEFT(J58,FIND("-",J58)-1)))&gt;VALUE(TRIM(RIGHT(J58,LEN(J58)-FIND("-",J58)))),0,1)+IF(ISERROR(FIND("-",K58)),0,IF(VALUE(TRIM(LEFT(K58,FIND("-",K58)-1)))&gt;VALUE(TRIM(RIGHT(K58,LEN(K58)-FIND("-",K58)))),0,1)))</f>
      </c>
      <c r="M58" s="115">
        <f>IF(L58="","",IF(VALUE(LEFT(L58))&gt;VALUE(RIGHT(L58)),VALUE(LEFT(M56))+1&amp;"-"&amp;RIGHT(M56),LEFT(M56)&amp;"-"&amp;VALUE(RIGHT(M56))+1))</f>
      </c>
      <c r="N58" s="63"/>
    </row>
    <row r="59" spans="1:14" ht="18.75" customHeight="1">
      <c r="A59" s="63"/>
      <c r="B59" s="116" t="s">
        <v>436</v>
      </c>
      <c r="C59" s="60" t="s">
        <v>372</v>
      </c>
      <c r="D59" s="114" t="str">
        <f t="shared" si="6"/>
        <v> </v>
      </c>
      <c r="E59" s="61"/>
      <c r="F59" s="116" t="s">
        <v>434</v>
      </c>
      <c r="G59" s="60" t="s">
        <v>372</v>
      </c>
      <c r="H59" s="114" t="str">
        <f t="shared" si="7"/>
        <v> </v>
      </c>
      <c r="I59" s="62"/>
      <c r="J59" s="62"/>
      <c r="K59" s="62"/>
      <c r="L59" s="115">
        <f>IF(OR(I59="",J59=""),"",IF(VALUE(TRIM(LEFT(I59,FIND("-",I59)-1)))&gt;VALUE(TRIM(RIGHT(I59,LEN(I59)-FIND("-",I59)))),1,0)+IF(VALUE(TRIM(LEFT(J59,FIND("-",J59)-1)))&gt;VALUE(TRIM(RIGHT(J59,LEN(J59)-FIND("-",J59)))),1,0)+IF(ISERROR(FIND("-",K59)),0,IF(VALUE(TRIM(LEFT(K59,FIND("-",K59)-1)))&gt;VALUE(TRIM(RIGHT(K59,LEN(K59)-FIND("-",K59)))),1,0))&amp;"-"&amp;IF(VALUE(TRIM(LEFT(I59,FIND("-",I59)-1)))&gt;VALUE(TRIM(RIGHT(I59,LEN(I59)-FIND("-",I59)))),0,1)+IF(VALUE(TRIM(LEFT(J59,FIND("-",J59)-1)))&gt;VALUE(TRIM(RIGHT(J59,LEN(J59)-FIND("-",J59)))),0,1)+IF(ISERROR(FIND("-",K59)),0,IF(VALUE(TRIM(LEFT(K59,FIND("-",K59)-1)))&gt;VALUE(TRIM(RIGHT(K59,LEN(K59)-FIND("-",K59)))),0,1)))</f>
      </c>
      <c r="M59" s="115">
        <f>IF(L59="","",IF(VALUE(LEFT(L59))&gt;VALUE(RIGHT(L59)),VALUE(LEFT(M58))+1&amp;"-"&amp;RIGHT(M58),LEFT(M58)&amp;"-"&amp;VALUE(RIGHT(M58))+1))</f>
      </c>
      <c r="N59" s="63"/>
    </row>
    <row r="60" spans="1:14" ht="12.75">
      <c r="A60" s="63"/>
      <c r="B60" s="89"/>
      <c r="C60" s="90"/>
      <c r="D60" s="90"/>
      <c r="E60" s="91"/>
      <c r="F60" s="89"/>
      <c r="G60" s="90"/>
      <c r="H60" s="90"/>
      <c r="I60" s="71"/>
      <c r="J60" s="71"/>
      <c r="K60" s="71"/>
      <c r="L60" s="71"/>
      <c r="M60" s="71"/>
      <c r="N60" s="63"/>
    </row>
    <row r="61" spans="9:13" ht="12.75">
      <c r="I61" s="71"/>
      <c r="J61" s="71"/>
      <c r="K61" s="71"/>
      <c r="L61" s="71"/>
      <c r="M61" s="71"/>
    </row>
    <row r="62" spans="4:13" ht="12.75">
      <c r="D62" s="72" t="s">
        <v>439</v>
      </c>
      <c r="E62" s="73"/>
      <c r="H62" s="113">
        <f>IF(M59="","",IF(VALUE(LEFT(M59))&gt;VALUE(RIGHT(M59)),D53,H53))</f>
      </c>
      <c r="I62" s="71"/>
      <c r="J62" s="71"/>
      <c r="K62" s="71"/>
      <c r="L62" s="71"/>
      <c r="M62" s="71"/>
    </row>
    <row r="63" spans="8:13" ht="12.75">
      <c r="H63" s="71"/>
      <c r="I63" s="71"/>
      <c r="J63" s="71"/>
      <c r="K63" s="71"/>
      <c r="L63" s="71"/>
      <c r="M63" s="71"/>
    </row>
    <row r="64" spans="4:13" ht="12.75">
      <c r="D64" s="72" t="s">
        <v>442</v>
      </c>
      <c r="E64" s="73"/>
      <c r="H64" s="113">
        <f>M59</f>
      </c>
      <c r="I64" s="71"/>
      <c r="J64" s="71"/>
      <c r="K64" s="71"/>
      <c r="L64" s="71"/>
      <c r="M64" s="71"/>
    </row>
    <row r="67" spans="4:15" ht="12.75">
      <c r="D67" s="46" t="s">
        <v>423</v>
      </c>
      <c r="H67" s="46" t="s">
        <v>424</v>
      </c>
      <c r="O67" s="92"/>
    </row>
    <row r="68" spans="2:15" ht="12.75">
      <c r="B68" s="54">
        <v>3</v>
      </c>
      <c r="C68" s="55" t="s">
        <v>426</v>
      </c>
      <c r="D68" s="56" t="str">
        <f>VLOOKUP(B68,CLUB,2,0)</f>
        <v>CTT AMICS TERRASSA "C"</v>
      </c>
      <c r="F68" s="54">
        <v>4</v>
      </c>
      <c r="G68" s="55" t="s">
        <v>426</v>
      </c>
      <c r="H68" s="56" t="str">
        <f>VLOOKUP(F68,CLUB,2,0)</f>
        <v>UE SANT CUGAT “B”</v>
      </c>
      <c r="I68" s="55" t="s">
        <v>427</v>
      </c>
      <c r="J68" s="55" t="s">
        <v>428</v>
      </c>
      <c r="K68" s="55" t="s">
        <v>429</v>
      </c>
      <c r="L68" s="57" t="s">
        <v>430</v>
      </c>
      <c r="M68" s="57" t="s">
        <v>431</v>
      </c>
      <c r="O68" s="92"/>
    </row>
    <row r="69" spans="1:15" ht="18.75" customHeight="1">
      <c r="A69" s="53" t="s">
        <v>444</v>
      </c>
      <c r="B69" s="116" t="s">
        <v>433</v>
      </c>
      <c r="C69" s="60" t="s">
        <v>372</v>
      </c>
      <c r="D69" s="114" t="str">
        <f aca="true" t="shared" si="8" ref="D69:D74">VLOOKUP(C69,jugA1,2,0)</f>
        <v> </v>
      </c>
      <c r="E69" s="61"/>
      <c r="F69" s="116" t="s">
        <v>434</v>
      </c>
      <c r="G69" s="60" t="s">
        <v>372</v>
      </c>
      <c r="H69" s="114" t="str">
        <f aca="true" t="shared" si="9" ref="H69:H74">VLOOKUP(G69,jugA1,2,0)</f>
        <v> </v>
      </c>
      <c r="I69" s="62"/>
      <c r="J69" s="62"/>
      <c r="K69" s="62"/>
      <c r="L69" s="115">
        <f>IF(OR(I69="",J69=""),"",IF(VALUE(TRIM(LEFT(I69,FIND("-",I69)-1)))&gt;VALUE(TRIM(RIGHT(I69,LEN(I69)-FIND("-",I69)))),1,0)+IF(VALUE(TRIM(LEFT(J69,FIND("-",J69)-1)))&gt;VALUE(TRIM(RIGHT(J69,LEN(J69)-FIND("-",J69)))),1,0)+IF(ISERROR(FIND("-",K69)),0,IF(VALUE(TRIM(LEFT(K69,FIND("-",K69)-1)))&gt;VALUE(TRIM(RIGHT(K69,LEN(K69)-FIND("-",K69)))),1,0))&amp;"-"&amp;IF(VALUE(TRIM(LEFT(I69,FIND("-",I69)-1)))&gt;VALUE(TRIM(RIGHT(I69,LEN(I69)-FIND("-",I69)))),0,1)+IF(VALUE(TRIM(LEFT(J69,FIND("-",J69)-1)))&gt;VALUE(TRIM(RIGHT(J69,LEN(J69)-FIND("-",J69)))),0,1)+IF(ISERROR(FIND("-",K69)),0,IF(VALUE(TRIM(LEFT(K69,FIND("-",K69)-1)))&gt;VALUE(TRIM(RIGHT(K69,LEN(K69)-FIND("-",K69)))),0,1)))</f>
      </c>
      <c r="M69" s="115">
        <f>IF(L69="","",IF(VALUE(LEFT(L69))&gt;VALUE(RIGHT(L69)),"1-0","0-1"))</f>
      </c>
      <c r="N69" s="63"/>
      <c r="O69" s="92"/>
    </row>
    <row r="70" spans="1:15" ht="18.75" customHeight="1">
      <c r="A70" s="58" t="s">
        <v>435</v>
      </c>
      <c r="B70" s="116" t="s">
        <v>436</v>
      </c>
      <c r="C70" s="60" t="s">
        <v>372</v>
      </c>
      <c r="D70" s="114" t="str">
        <f t="shared" si="8"/>
        <v> </v>
      </c>
      <c r="E70" s="61"/>
      <c r="F70" s="116" t="s">
        <v>437</v>
      </c>
      <c r="G70" s="60" t="s">
        <v>372</v>
      </c>
      <c r="H70" s="114" t="str">
        <f t="shared" si="9"/>
        <v> </v>
      </c>
      <c r="I70" s="62"/>
      <c r="J70" s="62"/>
      <c r="K70" s="62"/>
      <c r="L70" s="115">
        <f>IF(OR(I70="",J70=""),"",IF(VALUE(TRIM(LEFT(I70,FIND("-",I70)-1)))&gt;VALUE(TRIM(RIGHT(I70,LEN(I70)-FIND("-",I70)))),1,0)+IF(VALUE(TRIM(LEFT(J70,FIND("-",J70)-1)))&gt;VALUE(TRIM(RIGHT(J70,LEN(J70)-FIND("-",J70)))),1,0)+IF(ISERROR(FIND("-",K70)),0,IF(VALUE(TRIM(LEFT(K70,FIND("-",K70)-1)))&gt;VALUE(TRIM(RIGHT(K70,LEN(K70)-FIND("-",K70)))),1,0))&amp;"-"&amp;IF(VALUE(TRIM(LEFT(I70,FIND("-",I70)-1)))&gt;VALUE(TRIM(RIGHT(I70,LEN(I70)-FIND("-",I70)))),0,1)+IF(VALUE(TRIM(LEFT(J70,FIND("-",J70)-1)))&gt;VALUE(TRIM(RIGHT(J70,LEN(J70)-FIND("-",J70)))),0,1)+IF(ISERROR(FIND("-",K70)),0,IF(VALUE(TRIM(LEFT(K70,FIND("-",K70)-1)))&gt;VALUE(TRIM(RIGHT(K70,LEN(K70)-FIND("-",K70)))),0,1)))</f>
      </c>
      <c r="M70" s="115">
        <f>IF(L70="","",IF(VALUE(LEFT(L70))&gt;VALUE(RIGHT(L70)),VALUE(LEFT(M69))+1&amp;"-"&amp;RIGHT(M69),LEFT(M69)&amp;"-"&amp;VALUE(RIGHT(M69))+1))</f>
      </c>
      <c r="N70" s="63"/>
      <c r="O70" s="92"/>
    </row>
    <row r="71" spans="1:14" ht="18.75" customHeight="1">
      <c r="A71" s="63"/>
      <c r="B71" s="142" t="s">
        <v>438</v>
      </c>
      <c r="C71" s="60" t="s">
        <v>372</v>
      </c>
      <c r="D71" s="114" t="str">
        <f t="shared" si="8"/>
        <v> </v>
      </c>
      <c r="E71" s="61"/>
      <c r="F71" s="142" t="s">
        <v>438</v>
      </c>
      <c r="G71" s="60" t="s">
        <v>372</v>
      </c>
      <c r="H71" s="114" t="str">
        <f t="shared" si="9"/>
        <v> </v>
      </c>
      <c r="I71" s="62"/>
      <c r="J71" s="62"/>
      <c r="K71" s="62"/>
      <c r="L71" s="115">
        <f>IF(OR(I71="",J71=""),"",IF(VALUE(TRIM(LEFT(I71,FIND("-",I71)-1)))&gt;VALUE(TRIM(RIGHT(I71,LEN(I71)-FIND("-",I71)))),1,0)+IF(VALUE(TRIM(LEFT(J71,FIND("-",J71)-1)))&gt;VALUE(TRIM(RIGHT(J71,LEN(J71)-FIND("-",J71)))),1,0)+IF(ISERROR(FIND("-",K71)),0,IF(VALUE(TRIM(LEFT(K71,FIND("-",K71)-1)))&gt;VALUE(TRIM(RIGHT(K71,LEN(K71)-FIND("-",K71)))),1,0))&amp;"-"&amp;IF(VALUE(TRIM(LEFT(I71,FIND("-",I71)-1)))&gt;VALUE(TRIM(RIGHT(I71,LEN(I71)-FIND("-",I71)))),0,1)+IF(VALUE(TRIM(LEFT(J71,FIND("-",J71)-1)))&gt;VALUE(TRIM(RIGHT(J71,LEN(J71)-FIND("-",J71)))),0,1)+IF(ISERROR(FIND("-",K71)),0,IF(VALUE(TRIM(LEFT(K71,FIND("-",K71)-1)))&gt;VALUE(TRIM(RIGHT(K71,LEN(K71)-FIND("-",K71)))),0,1)))</f>
      </c>
      <c r="M71" s="115">
        <f>IF(L71="","",IF(VALUE(LEFT(L71))&gt;VALUE(RIGHT(L71)),VALUE(LEFT(M70))+1&amp;"-"&amp;RIGHT(M70),LEFT(M70)&amp;"-"&amp;VALUE(RIGHT(M70))+1))</f>
      </c>
      <c r="N71" s="63"/>
    </row>
    <row r="72" spans="1:14" ht="18.75" customHeight="1">
      <c r="A72" s="63"/>
      <c r="B72" s="142"/>
      <c r="C72" s="60" t="s">
        <v>372</v>
      </c>
      <c r="D72" s="114" t="str">
        <f t="shared" si="8"/>
        <v> </v>
      </c>
      <c r="E72" s="61"/>
      <c r="F72" s="142"/>
      <c r="G72" s="60" t="s">
        <v>372</v>
      </c>
      <c r="H72" s="114" t="str">
        <f t="shared" si="9"/>
        <v> </v>
      </c>
      <c r="I72" s="63"/>
      <c r="J72" s="63"/>
      <c r="K72" s="63"/>
      <c r="L72" s="63"/>
      <c r="M72" s="63"/>
      <c r="N72" s="63"/>
    </row>
    <row r="73" spans="1:14" ht="18.75" customHeight="1">
      <c r="A73" s="63"/>
      <c r="B73" s="116" t="s">
        <v>433</v>
      </c>
      <c r="C73" s="60" t="s">
        <v>372</v>
      </c>
      <c r="D73" s="114" t="str">
        <f t="shared" si="8"/>
        <v> </v>
      </c>
      <c r="E73" s="61"/>
      <c r="F73" s="116" t="s">
        <v>437</v>
      </c>
      <c r="G73" s="60" t="s">
        <v>372</v>
      </c>
      <c r="H73" s="114" t="str">
        <f t="shared" si="9"/>
        <v> </v>
      </c>
      <c r="I73" s="62"/>
      <c r="J73" s="62"/>
      <c r="K73" s="62"/>
      <c r="L73" s="115">
        <f>IF(OR(I73="",J73=""),"",IF(VALUE(TRIM(LEFT(I73,FIND("-",I73)-1)))&gt;VALUE(TRIM(RIGHT(I73,LEN(I73)-FIND("-",I73)))),1,0)+IF(VALUE(TRIM(LEFT(J73,FIND("-",J73)-1)))&gt;VALUE(TRIM(RIGHT(J73,LEN(J73)-FIND("-",J73)))),1,0)+IF(ISERROR(FIND("-",K73)),0,IF(VALUE(TRIM(LEFT(K73,FIND("-",K73)-1)))&gt;VALUE(TRIM(RIGHT(K73,LEN(K73)-FIND("-",K73)))),1,0))&amp;"-"&amp;IF(VALUE(TRIM(LEFT(I73,FIND("-",I73)-1)))&gt;VALUE(TRIM(RIGHT(I73,LEN(I73)-FIND("-",I73)))),0,1)+IF(VALUE(TRIM(LEFT(J73,FIND("-",J73)-1)))&gt;VALUE(TRIM(RIGHT(J73,LEN(J73)-FIND("-",J73)))),0,1)+IF(ISERROR(FIND("-",K73)),0,IF(VALUE(TRIM(LEFT(K73,FIND("-",K73)-1)))&gt;VALUE(TRIM(RIGHT(K73,LEN(K73)-FIND("-",K73)))),0,1)))</f>
      </c>
      <c r="M73" s="115">
        <f>IF(L73="","",IF(VALUE(LEFT(L73))&gt;VALUE(RIGHT(L73)),VALUE(LEFT(M71))+1&amp;"-"&amp;RIGHT(M71),LEFT(M71)&amp;"-"&amp;VALUE(RIGHT(M71))+1))</f>
      </c>
      <c r="N73" s="63"/>
    </row>
    <row r="74" spans="1:14" ht="18.75" customHeight="1">
      <c r="A74" s="63"/>
      <c r="B74" s="116" t="s">
        <v>436</v>
      </c>
      <c r="C74" s="60" t="s">
        <v>372</v>
      </c>
      <c r="D74" s="114" t="str">
        <f t="shared" si="8"/>
        <v> </v>
      </c>
      <c r="E74" s="61"/>
      <c r="F74" s="116" t="s">
        <v>434</v>
      </c>
      <c r="G74" s="60" t="s">
        <v>372</v>
      </c>
      <c r="H74" s="114" t="str">
        <f t="shared" si="9"/>
        <v> </v>
      </c>
      <c r="I74" s="62"/>
      <c r="J74" s="62"/>
      <c r="K74" s="62"/>
      <c r="L74" s="115">
        <f>IF(OR(I74="",J74=""),"",IF(VALUE(TRIM(LEFT(I74,FIND("-",I74)-1)))&gt;VALUE(TRIM(RIGHT(I74,LEN(I74)-FIND("-",I74)))),1,0)+IF(VALUE(TRIM(LEFT(J74,FIND("-",J74)-1)))&gt;VALUE(TRIM(RIGHT(J74,LEN(J74)-FIND("-",J74)))),1,0)+IF(ISERROR(FIND("-",K74)),0,IF(VALUE(TRIM(LEFT(K74,FIND("-",K74)-1)))&gt;VALUE(TRIM(RIGHT(K74,LEN(K74)-FIND("-",K74)))),1,0))&amp;"-"&amp;IF(VALUE(TRIM(LEFT(I74,FIND("-",I74)-1)))&gt;VALUE(TRIM(RIGHT(I74,LEN(I74)-FIND("-",I74)))),0,1)+IF(VALUE(TRIM(LEFT(J74,FIND("-",J74)-1)))&gt;VALUE(TRIM(RIGHT(J74,LEN(J74)-FIND("-",J74)))),0,1)+IF(ISERROR(FIND("-",K74)),0,IF(VALUE(TRIM(LEFT(K74,FIND("-",K74)-1)))&gt;VALUE(TRIM(RIGHT(K74,LEN(K74)-FIND("-",K74)))),0,1)))</f>
      </c>
      <c r="M74" s="115">
        <f>IF(L74="","",IF(VALUE(LEFT(L74))&gt;VALUE(RIGHT(L74)),VALUE(LEFT(M73))+1&amp;"-"&amp;RIGHT(M73),LEFT(M73)&amp;"-"&amp;VALUE(RIGHT(M73))+1))</f>
      </c>
      <c r="N74" s="63"/>
    </row>
    <row r="75" spans="1:14" ht="12.75">
      <c r="A75" s="63"/>
      <c r="B75" s="89"/>
      <c r="C75" s="90"/>
      <c r="D75" s="90"/>
      <c r="E75" s="91"/>
      <c r="F75" s="89"/>
      <c r="G75" s="90"/>
      <c r="H75" s="90"/>
      <c r="I75" s="71"/>
      <c r="J75" s="71"/>
      <c r="K75" s="71"/>
      <c r="L75" s="71"/>
      <c r="M75" s="71"/>
      <c r="N75" s="63"/>
    </row>
    <row r="76" spans="9:13" ht="12.75">
      <c r="I76" s="71"/>
      <c r="J76" s="71"/>
      <c r="K76" s="71"/>
      <c r="L76" s="71"/>
      <c r="M76" s="71"/>
    </row>
    <row r="77" spans="4:13" ht="12.75">
      <c r="D77" s="72" t="s">
        <v>439</v>
      </c>
      <c r="E77" s="73"/>
      <c r="H77" s="113">
        <f>IF(M74="","",IF(VALUE(LEFT(M74))&gt;VALUE(RIGHT(M74)),D68,H68))</f>
      </c>
      <c r="I77" s="71"/>
      <c r="J77" s="71"/>
      <c r="K77" s="71"/>
      <c r="L77" s="71"/>
      <c r="M77" s="71"/>
    </row>
    <row r="78" spans="8:13" ht="12.75">
      <c r="H78" s="71"/>
      <c r="I78" s="71"/>
      <c r="J78" s="71"/>
      <c r="K78" s="71"/>
      <c r="L78" s="71"/>
      <c r="M78" s="71"/>
    </row>
    <row r="79" spans="4:13" ht="12.75">
      <c r="D79" s="72" t="s">
        <v>442</v>
      </c>
      <c r="E79" s="73"/>
      <c r="H79" s="113">
        <f>M74</f>
      </c>
      <c r="I79" s="71"/>
      <c r="J79" s="71"/>
      <c r="K79" s="71"/>
      <c r="L79" s="71"/>
      <c r="M79" s="71"/>
    </row>
    <row r="82" spans="4:15" ht="12.75">
      <c r="D82" s="46" t="s">
        <v>423</v>
      </c>
      <c r="H82" s="46" t="s">
        <v>424</v>
      </c>
      <c r="O82" s="92"/>
    </row>
    <row r="83" spans="2:15" ht="12.75">
      <c r="B83" s="54">
        <v>1</v>
      </c>
      <c r="C83" s="55" t="s">
        <v>426</v>
      </c>
      <c r="D83" s="56" t="str">
        <f>VLOOKUP(B83,CLUB,2,0)</f>
        <v>TT PARETS</v>
      </c>
      <c r="F83" s="54">
        <v>2</v>
      </c>
      <c r="G83" s="55" t="s">
        <v>426</v>
      </c>
      <c r="H83" s="56" t="str">
        <f>VLOOKUP(F83,CLUB,2,0)</f>
        <v>CTT AMICS TERRASSA "D"</v>
      </c>
      <c r="I83" s="55" t="s">
        <v>427</v>
      </c>
      <c r="J83" s="55" t="s">
        <v>428</v>
      </c>
      <c r="K83" s="55" t="s">
        <v>429</v>
      </c>
      <c r="L83" s="57" t="s">
        <v>430</v>
      </c>
      <c r="M83" s="57" t="s">
        <v>431</v>
      </c>
      <c r="O83" s="92"/>
    </row>
    <row r="84" spans="1:15" ht="18.75" customHeight="1">
      <c r="A84" s="53" t="s">
        <v>444</v>
      </c>
      <c r="B84" s="116" t="s">
        <v>433</v>
      </c>
      <c r="C84" s="60" t="s">
        <v>372</v>
      </c>
      <c r="D84" s="114" t="str">
        <f aca="true" t="shared" si="10" ref="D84:D89">VLOOKUP(C84,jugA1,2,0)</f>
        <v> </v>
      </c>
      <c r="E84" s="61"/>
      <c r="F84" s="116" t="s">
        <v>434</v>
      </c>
      <c r="G84" s="60" t="s">
        <v>372</v>
      </c>
      <c r="H84" s="114" t="str">
        <f aca="true" t="shared" si="11" ref="H84:H89">VLOOKUP(G84,jugA1,2,0)</f>
        <v> </v>
      </c>
      <c r="I84" s="62"/>
      <c r="J84" s="62"/>
      <c r="K84" s="62"/>
      <c r="L84" s="115">
        <f>IF(OR(I84="",J84=""),"",IF(VALUE(TRIM(LEFT(I84,FIND("-",I84)-1)))&gt;VALUE(TRIM(RIGHT(I84,LEN(I84)-FIND("-",I84)))),1,0)+IF(VALUE(TRIM(LEFT(J84,FIND("-",J84)-1)))&gt;VALUE(TRIM(RIGHT(J84,LEN(J84)-FIND("-",J84)))),1,0)+IF(ISERROR(FIND("-",K84)),0,IF(VALUE(TRIM(LEFT(K84,FIND("-",K84)-1)))&gt;VALUE(TRIM(RIGHT(K84,LEN(K84)-FIND("-",K84)))),1,0))&amp;"-"&amp;IF(VALUE(TRIM(LEFT(I84,FIND("-",I84)-1)))&gt;VALUE(TRIM(RIGHT(I84,LEN(I84)-FIND("-",I84)))),0,1)+IF(VALUE(TRIM(LEFT(J84,FIND("-",J84)-1)))&gt;VALUE(TRIM(RIGHT(J84,LEN(J84)-FIND("-",J84)))),0,1)+IF(ISERROR(FIND("-",K84)),0,IF(VALUE(TRIM(LEFT(K84,FIND("-",K84)-1)))&gt;VALUE(TRIM(RIGHT(K84,LEN(K84)-FIND("-",K84)))),0,1)))</f>
      </c>
      <c r="M84" s="115">
        <f>IF(L84="","",IF(VALUE(LEFT(L84))&gt;VALUE(RIGHT(L84)),"1-0","0-1"))</f>
      </c>
      <c r="N84" s="63"/>
      <c r="O84" s="92"/>
    </row>
    <row r="85" spans="1:15" ht="18.75" customHeight="1">
      <c r="A85" s="58" t="s">
        <v>445</v>
      </c>
      <c r="B85" s="116" t="s">
        <v>436</v>
      </c>
      <c r="C85" s="60" t="s">
        <v>372</v>
      </c>
      <c r="D85" s="114" t="str">
        <f t="shared" si="10"/>
        <v> </v>
      </c>
      <c r="E85" s="61"/>
      <c r="F85" s="116" t="s">
        <v>437</v>
      </c>
      <c r="G85" s="60" t="s">
        <v>372</v>
      </c>
      <c r="H85" s="114" t="str">
        <f t="shared" si="11"/>
        <v> </v>
      </c>
      <c r="I85" s="62"/>
      <c r="J85" s="62"/>
      <c r="K85" s="62"/>
      <c r="L85" s="115">
        <f>IF(OR(I85="",J85=""),"",IF(VALUE(TRIM(LEFT(I85,FIND("-",I85)-1)))&gt;VALUE(TRIM(RIGHT(I85,LEN(I85)-FIND("-",I85)))),1,0)+IF(VALUE(TRIM(LEFT(J85,FIND("-",J85)-1)))&gt;VALUE(TRIM(RIGHT(J85,LEN(J85)-FIND("-",J85)))),1,0)+IF(ISERROR(FIND("-",K85)),0,IF(VALUE(TRIM(LEFT(K85,FIND("-",K85)-1)))&gt;VALUE(TRIM(RIGHT(K85,LEN(K85)-FIND("-",K85)))),1,0))&amp;"-"&amp;IF(VALUE(TRIM(LEFT(I85,FIND("-",I85)-1)))&gt;VALUE(TRIM(RIGHT(I85,LEN(I85)-FIND("-",I85)))),0,1)+IF(VALUE(TRIM(LEFT(J85,FIND("-",J85)-1)))&gt;VALUE(TRIM(RIGHT(J85,LEN(J85)-FIND("-",J85)))),0,1)+IF(ISERROR(FIND("-",K85)),0,IF(VALUE(TRIM(LEFT(K85,FIND("-",K85)-1)))&gt;VALUE(TRIM(RIGHT(K85,LEN(K85)-FIND("-",K85)))),0,1)))</f>
      </c>
      <c r="M85" s="115">
        <f>IF(L85="","",IF(VALUE(LEFT(L85))&gt;VALUE(RIGHT(L85)),VALUE(LEFT(M84))+1&amp;"-"&amp;RIGHT(M84),LEFT(M84)&amp;"-"&amp;VALUE(RIGHT(M84))+1))</f>
      </c>
      <c r="N85" s="63"/>
      <c r="O85" s="92"/>
    </row>
    <row r="86" spans="1:14" ht="18.75" customHeight="1">
      <c r="A86" s="63"/>
      <c r="B86" s="142" t="s">
        <v>438</v>
      </c>
      <c r="C86" s="60" t="s">
        <v>372</v>
      </c>
      <c r="D86" s="114" t="str">
        <f t="shared" si="10"/>
        <v> </v>
      </c>
      <c r="E86" s="61"/>
      <c r="F86" s="142" t="s">
        <v>438</v>
      </c>
      <c r="G86" s="60" t="s">
        <v>372</v>
      </c>
      <c r="H86" s="114" t="str">
        <f t="shared" si="11"/>
        <v> </v>
      </c>
      <c r="I86" s="62"/>
      <c r="J86" s="62"/>
      <c r="K86" s="62"/>
      <c r="L86" s="115">
        <f>IF(OR(I86="",J86=""),"",IF(VALUE(TRIM(LEFT(I86,FIND("-",I86)-1)))&gt;VALUE(TRIM(RIGHT(I86,LEN(I86)-FIND("-",I86)))),1,0)+IF(VALUE(TRIM(LEFT(J86,FIND("-",J86)-1)))&gt;VALUE(TRIM(RIGHT(J86,LEN(J86)-FIND("-",J86)))),1,0)+IF(ISERROR(FIND("-",K86)),0,IF(VALUE(TRIM(LEFT(K86,FIND("-",K86)-1)))&gt;VALUE(TRIM(RIGHT(K86,LEN(K86)-FIND("-",K86)))),1,0))&amp;"-"&amp;IF(VALUE(TRIM(LEFT(I86,FIND("-",I86)-1)))&gt;VALUE(TRIM(RIGHT(I86,LEN(I86)-FIND("-",I86)))),0,1)+IF(VALUE(TRIM(LEFT(J86,FIND("-",J86)-1)))&gt;VALUE(TRIM(RIGHT(J86,LEN(J86)-FIND("-",J86)))),0,1)+IF(ISERROR(FIND("-",K86)),0,IF(VALUE(TRIM(LEFT(K86,FIND("-",K86)-1)))&gt;VALUE(TRIM(RIGHT(K86,LEN(K86)-FIND("-",K86)))),0,1)))</f>
      </c>
      <c r="M86" s="115">
        <f>IF(L86="","",IF(VALUE(LEFT(L86))&gt;VALUE(RIGHT(L86)),VALUE(LEFT(M85))+1&amp;"-"&amp;RIGHT(M85),LEFT(M85)&amp;"-"&amp;VALUE(RIGHT(M85))+1))</f>
      </c>
      <c r="N86" s="63"/>
    </row>
    <row r="87" spans="1:14" ht="18.75" customHeight="1">
      <c r="A87" s="63"/>
      <c r="B87" s="142"/>
      <c r="C87" s="60" t="s">
        <v>372</v>
      </c>
      <c r="D87" s="114" t="str">
        <f t="shared" si="10"/>
        <v> </v>
      </c>
      <c r="E87" s="61"/>
      <c r="F87" s="142"/>
      <c r="G87" s="60" t="s">
        <v>372</v>
      </c>
      <c r="H87" s="114" t="str">
        <f t="shared" si="11"/>
        <v> </v>
      </c>
      <c r="I87" s="63"/>
      <c r="J87" s="63"/>
      <c r="K87" s="63"/>
      <c r="L87" s="63"/>
      <c r="M87" s="63"/>
      <c r="N87" s="63"/>
    </row>
    <row r="88" spans="1:14" ht="18.75" customHeight="1">
      <c r="A88" s="63"/>
      <c r="B88" s="116" t="s">
        <v>433</v>
      </c>
      <c r="C88" s="60" t="s">
        <v>372</v>
      </c>
      <c r="D88" s="114" t="str">
        <f t="shared" si="10"/>
        <v> </v>
      </c>
      <c r="E88" s="61"/>
      <c r="F88" s="116" t="s">
        <v>437</v>
      </c>
      <c r="G88" s="60" t="s">
        <v>372</v>
      </c>
      <c r="H88" s="114" t="str">
        <f t="shared" si="11"/>
        <v> </v>
      </c>
      <c r="I88" s="62"/>
      <c r="J88" s="62"/>
      <c r="K88" s="62"/>
      <c r="L88" s="115">
        <f>IF(OR(I88="",J88=""),"",IF(VALUE(TRIM(LEFT(I88,FIND("-",I88)-1)))&gt;VALUE(TRIM(RIGHT(I88,LEN(I88)-FIND("-",I88)))),1,0)+IF(VALUE(TRIM(LEFT(J88,FIND("-",J88)-1)))&gt;VALUE(TRIM(RIGHT(J88,LEN(J88)-FIND("-",J88)))),1,0)+IF(ISERROR(FIND("-",K88)),0,IF(VALUE(TRIM(LEFT(K88,FIND("-",K88)-1)))&gt;VALUE(TRIM(RIGHT(K88,LEN(K88)-FIND("-",K88)))),1,0))&amp;"-"&amp;IF(VALUE(TRIM(LEFT(I88,FIND("-",I88)-1)))&gt;VALUE(TRIM(RIGHT(I88,LEN(I88)-FIND("-",I88)))),0,1)+IF(VALUE(TRIM(LEFT(J88,FIND("-",J88)-1)))&gt;VALUE(TRIM(RIGHT(J88,LEN(J88)-FIND("-",J88)))),0,1)+IF(ISERROR(FIND("-",K88)),0,IF(VALUE(TRIM(LEFT(K88,FIND("-",K88)-1)))&gt;VALUE(TRIM(RIGHT(K88,LEN(K88)-FIND("-",K88)))),0,1)))</f>
      </c>
      <c r="M88" s="115">
        <f>IF(L88="","",IF(VALUE(LEFT(L88))&gt;VALUE(RIGHT(L88)),VALUE(LEFT(M86))+1&amp;"-"&amp;RIGHT(M86),LEFT(M86)&amp;"-"&amp;VALUE(RIGHT(M86))+1))</f>
      </c>
      <c r="N88" s="63"/>
    </row>
    <row r="89" spans="1:14" ht="18.75" customHeight="1">
      <c r="A89" s="63"/>
      <c r="B89" s="116" t="s">
        <v>436</v>
      </c>
      <c r="C89" s="60" t="s">
        <v>372</v>
      </c>
      <c r="D89" s="114" t="str">
        <f t="shared" si="10"/>
        <v> </v>
      </c>
      <c r="E89" s="61"/>
      <c r="F89" s="116" t="s">
        <v>434</v>
      </c>
      <c r="G89" s="60" t="s">
        <v>372</v>
      </c>
      <c r="H89" s="114" t="str">
        <f t="shared" si="11"/>
        <v> </v>
      </c>
      <c r="I89" s="62"/>
      <c r="J89" s="62"/>
      <c r="K89" s="62"/>
      <c r="L89" s="115">
        <f>IF(OR(I89="",J89=""),"",IF(VALUE(TRIM(LEFT(I89,FIND("-",I89)-1)))&gt;VALUE(TRIM(RIGHT(I89,LEN(I89)-FIND("-",I89)))),1,0)+IF(VALUE(TRIM(LEFT(J89,FIND("-",J89)-1)))&gt;VALUE(TRIM(RIGHT(J89,LEN(J89)-FIND("-",J89)))),1,0)+IF(ISERROR(FIND("-",K89)),0,IF(VALUE(TRIM(LEFT(K89,FIND("-",K89)-1)))&gt;VALUE(TRIM(RIGHT(K89,LEN(K89)-FIND("-",K89)))),1,0))&amp;"-"&amp;IF(VALUE(TRIM(LEFT(I89,FIND("-",I89)-1)))&gt;VALUE(TRIM(RIGHT(I89,LEN(I89)-FIND("-",I89)))),0,1)+IF(VALUE(TRIM(LEFT(J89,FIND("-",J89)-1)))&gt;VALUE(TRIM(RIGHT(J89,LEN(J89)-FIND("-",J89)))),0,1)+IF(ISERROR(FIND("-",K89)),0,IF(VALUE(TRIM(LEFT(K89,FIND("-",K89)-1)))&gt;VALUE(TRIM(RIGHT(K89,LEN(K89)-FIND("-",K89)))),0,1)))</f>
      </c>
      <c r="M89" s="115">
        <f>IF(L89="","",IF(VALUE(LEFT(L89))&gt;VALUE(RIGHT(L89)),VALUE(LEFT(M88))+1&amp;"-"&amp;RIGHT(M88),LEFT(M88)&amp;"-"&amp;VALUE(RIGHT(M88))+1))</f>
      </c>
      <c r="N89" s="63"/>
    </row>
    <row r="90" spans="1:14" ht="12.75">
      <c r="A90" s="63"/>
      <c r="B90" s="89"/>
      <c r="C90" s="90"/>
      <c r="D90" s="90"/>
      <c r="E90" s="91"/>
      <c r="F90" s="89"/>
      <c r="G90" s="90"/>
      <c r="H90" s="90"/>
      <c r="I90" s="71"/>
      <c r="J90" s="71"/>
      <c r="K90" s="71"/>
      <c r="L90" s="71"/>
      <c r="M90" s="71"/>
      <c r="N90" s="63"/>
    </row>
    <row r="91" spans="9:13" ht="12.75">
      <c r="I91" s="71"/>
      <c r="J91" s="71"/>
      <c r="K91" s="71"/>
      <c r="L91" s="71"/>
      <c r="M91" s="71"/>
    </row>
    <row r="92" spans="4:13" ht="12.75">
      <c r="D92" s="72" t="s">
        <v>439</v>
      </c>
      <c r="E92" s="73"/>
      <c r="H92" s="113">
        <f>IF(M89="","",IF(VALUE(LEFT(M89))&gt;VALUE(RIGHT(M89)),D83,H83))</f>
      </c>
      <c r="I92" s="71"/>
      <c r="J92" s="71"/>
      <c r="K92" s="71"/>
      <c r="L92" s="71"/>
      <c r="M92" s="71"/>
    </row>
    <row r="93" spans="8:13" ht="12.75">
      <c r="H93" s="71"/>
      <c r="I93" s="71"/>
      <c r="J93" s="71"/>
      <c r="K93" s="71"/>
      <c r="L93" s="71"/>
      <c r="M93" s="71"/>
    </row>
    <row r="94" spans="4:13" ht="12.75">
      <c r="D94" s="72" t="s">
        <v>442</v>
      </c>
      <c r="E94" s="73"/>
      <c r="H94" s="113">
        <f>M89</f>
      </c>
      <c r="I94" s="71"/>
      <c r="J94" s="71"/>
      <c r="K94" s="71"/>
      <c r="L94" s="71"/>
      <c r="M94" s="71"/>
    </row>
    <row r="99" spans="4:8" ht="12.75">
      <c r="D99" s="46" t="s">
        <v>446</v>
      </c>
      <c r="H99" s="46" t="s">
        <v>446</v>
      </c>
    </row>
    <row r="101" spans="2:8" ht="18.75" customHeight="1">
      <c r="B101" s="59" t="s">
        <v>433</v>
      </c>
      <c r="C101" s="82"/>
      <c r="D101" s="60"/>
      <c r="E101" s="61"/>
      <c r="F101" s="59" t="s">
        <v>434</v>
      </c>
      <c r="G101" s="82"/>
      <c r="H101" s="60"/>
    </row>
    <row r="102" spans="2:8" ht="18.75" customHeight="1">
      <c r="B102" s="59" t="s">
        <v>436</v>
      </c>
      <c r="C102" s="82"/>
      <c r="D102" s="60"/>
      <c r="E102" s="61"/>
      <c r="F102" s="59" t="s">
        <v>437</v>
      </c>
      <c r="G102" s="82"/>
      <c r="H102" s="60"/>
    </row>
    <row r="103" spans="2:8" ht="18.75" customHeight="1">
      <c r="B103" s="141" t="s">
        <v>438</v>
      </c>
      <c r="C103" s="83"/>
      <c r="D103" s="60"/>
      <c r="E103" s="61"/>
      <c r="F103" s="141" t="s">
        <v>438</v>
      </c>
      <c r="G103" s="83"/>
      <c r="H103" s="60"/>
    </row>
    <row r="104" spans="2:13" ht="18.75" customHeight="1">
      <c r="B104" s="141"/>
      <c r="C104" s="83"/>
      <c r="D104" s="60"/>
      <c r="E104" s="61"/>
      <c r="F104" s="141"/>
      <c r="G104" s="83"/>
      <c r="H104" s="60"/>
      <c r="L104" s="67"/>
      <c r="M104" s="67"/>
    </row>
    <row r="105" spans="12:13" ht="12.75">
      <c r="L105" s="63"/>
      <c r="M105" s="63"/>
    </row>
    <row r="106" spans="12:13" ht="12.75">
      <c r="L106" s="70"/>
      <c r="M106" s="70"/>
    </row>
    <row r="107" spans="2:13" ht="18.75" customHeight="1">
      <c r="B107" s="59" t="s">
        <v>433</v>
      </c>
      <c r="C107" s="82"/>
      <c r="D107" s="60"/>
      <c r="E107" s="61"/>
      <c r="F107" s="59" t="s">
        <v>434</v>
      </c>
      <c r="G107" s="82"/>
      <c r="H107" s="60"/>
      <c r="L107" s="63"/>
      <c r="M107" s="63"/>
    </row>
    <row r="108" spans="2:13" ht="18.75" customHeight="1">
      <c r="B108" s="59" t="s">
        <v>436</v>
      </c>
      <c r="C108" s="82"/>
      <c r="D108" s="60"/>
      <c r="E108" s="61"/>
      <c r="F108" s="59" t="s">
        <v>437</v>
      </c>
      <c r="G108" s="82"/>
      <c r="H108" s="60"/>
      <c r="L108" s="74"/>
      <c r="M108" s="74"/>
    </row>
    <row r="109" spans="2:8" ht="18.75" customHeight="1">
      <c r="B109" s="141" t="s">
        <v>438</v>
      </c>
      <c r="C109" s="83"/>
      <c r="D109" s="60"/>
      <c r="E109" s="61"/>
      <c r="F109" s="141" t="s">
        <v>438</v>
      </c>
      <c r="G109" s="83"/>
      <c r="H109" s="60"/>
    </row>
    <row r="110" spans="2:13" ht="18.75" customHeight="1">
      <c r="B110" s="141"/>
      <c r="C110" s="83"/>
      <c r="D110" s="60"/>
      <c r="E110" s="61"/>
      <c r="F110" s="141"/>
      <c r="G110" s="83"/>
      <c r="H110" s="60"/>
      <c r="L110" s="1"/>
      <c r="M110" s="1"/>
    </row>
    <row r="112" spans="2:8" ht="18.75" customHeight="1">
      <c r="B112" s="59" t="s">
        <v>433</v>
      </c>
      <c r="C112" s="82"/>
      <c r="D112" s="60"/>
      <c r="E112" s="61"/>
      <c r="F112" s="59" t="s">
        <v>434</v>
      </c>
      <c r="G112" s="82"/>
      <c r="H112" s="60"/>
    </row>
    <row r="113" spans="2:8" ht="18.75" customHeight="1">
      <c r="B113" s="59" t="s">
        <v>436</v>
      </c>
      <c r="C113" s="82"/>
      <c r="D113" s="60"/>
      <c r="E113" s="61"/>
      <c r="F113" s="59" t="s">
        <v>437</v>
      </c>
      <c r="G113" s="82"/>
      <c r="H113" s="60"/>
    </row>
    <row r="114" spans="2:8" ht="18.75" customHeight="1">
      <c r="B114" s="141" t="s">
        <v>438</v>
      </c>
      <c r="C114" s="83"/>
      <c r="D114" s="60"/>
      <c r="E114" s="61"/>
      <c r="F114" s="141" t="s">
        <v>438</v>
      </c>
      <c r="G114" s="83"/>
      <c r="H114" s="60"/>
    </row>
    <row r="115" spans="2:8" ht="18.75" customHeight="1">
      <c r="B115" s="141"/>
      <c r="C115" s="83"/>
      <c r="D115" s="60"/>
      <c r="E115" s="61"/>
      <c r="F115" s="141"/>
      <c r="G115" s="83"/>
      <c r="H115" s="60"/>
    </row>
    <row r="117" spans="2:8" ht="18.75" customHeight="1">
      <c r="B117" s="59" t="s">
        <v>433</v>
      </c>
      <c r="C117" s="82"/>
      <c r="D117" s="60"/>
      <c r="E117" s="61"/>
      <c r="F117" s="59" t="s">
        <v>434</v>
      </c>
      <c r="G117" s="82"/>
      <c r="H117" s="60"/>
    </row>
    <row r="118" spans="2:8" ht="18.75" customHeight="1">
      <c r="B118" s="59" t="s">
        <v>436</v>
      </c>
      <c r="C118" s="82"/>
      <c r="D118" s="60"/>
      <c r="E118" s="61"/>
      <c r="F118" s="59" t="s">
        <v>437</v>
      </c>
      <c r="G118" s="82"/>
      <c r="H118" s="60"/>
    </row>
    <row r="119" spans="2:8" ht="18.75" customHeight="1">
      <c r="B119" s="141" t="s">
        <v>438</v>
      </c>
      <c r="C119" s="83"/>
      <c r="D119" s="60"/>
      <c r="E119" s="61"/>
      <c r="F119" s="141" t="s">
        <v>438</v>
      </c>
      <c r="G119" s="83"/>
      <c r="H119" s="60"/>
    </row>
    <row r="120" spans="2:8" ht="18.75" customHeight="1">
      <c r="B120" s="141"/>
      <c r="C120" s="83"/>
      <c r="D120" s="60"/>
      <c r="E120" s="61"/>
      <c r="F120" s="141"/>
      <c r="G120" s="83"/>
      <c r="H120" s="60"/>
    </row>
    <row r="123" spans="2:8" ht="18.75" customHeight="1">
      <c r="B123" s="59" t="s">
        <v>433</v>
      </c>
      <c r="C123" s="82"/>
      <c r="D123" s="60"/>
      <c r="E123" s="61"/>
      <c r="F123" s="59" t="s">
        <v>434</v>
      </c>
      <c r="G123" s="82"/>
      <c r="H123" s="60"/>
    </row>
    <row r="124" spans="2:8" ht="18.75" customHeight="1">
      <c r="B124" s="59" t="s">
        <v>436</v>
      </c>
      <c r="C124" s="82"/>
      <c r="D124" s="60"/>
      <c r="E124" s="61"/>
      <c r="F124" s="59" t="s">
        <v>437</v>
      </c>
      <c r="G124" s="82"/>
      <c r="H124" s="60"/>
    </row>
    <row r="125" spans="2:8" ht="18.75" customHeight="1">
      <c r="B125" s="141" t="s">
        <v>438</v>
      </c>
      <c r="C125" s="83"/>
      <c r="D125" s="60"/>
      <c r="E125" s="61"/>
      <c r="F125" s="141" t="s">
        <v>438</v>
      </c>
      <c r="G125" s="83"/>
      <c r="H125" s="60"/>
    </row>
    <row r="126" spans="2:8" ht="18.75" customHeight="1">
      <c r="B126" s="141"/>
      <c r="C126" s="83"/>
      <c r="D126" s="60"/>
      <c r="E126" s="61"/>
      <c r="F126" s="141"/>
      <c r="G126" s="83"/>
      <c r="H126" s="60"/>
    </row>
    <row r="128" spans="2:8" ht="18.75" customHeight="1">
      <c r="B128" s="59" t="s">
        <v>433</v>
      </c>
      <c r="C128" s="82"/>
      <c r="D128" s="60"/>
      <c r="E128" s="61"/>
      <c r="F128" s="59" t="s">
        <v>434</v>
      </c>
      <c r="G128" s="82"/>
      <c r="H128" s="60"/>
    </row>
    <row r="129" spans="2:8" ht="18.75" customHeight="1">
      <c r="B129" s="59" t="s">
        <v>436</v>
      </c>
      <c r="C129" s="82"/>
      <c r="D129" s="60"/>
      <c r="E129" s="61"/>
      <c r="F129" s="59" t="s">
        <v>437</v>
      </c>
      <c r="G129" s="82"/>
      <c r="H129" s="60"/>
    </row>
    <row r="130" spans="2:8" ht="18.75" customHeight="1">
      <c r="B130" s="141" t="s">
        <v>438</v>
      </c>
      <c r="C130" s="83"/>
      <c r="D130" s="60"/>
      <c r="E130" s="61"/>
      <c r="F130" s="141" t="s">
        <v>438</v>
      </c>
      <c r="G130" s="83"/>
      <c r="H130" s="60"/>
    </row>
    <row r="131" spans="2:8" ht="18.75" customHeight="1">
      <c r="B131" s="141"/>
      <c r="C131" s="83"/>
      <c r="D131" s="60"/>
      <c r="E131" s="61"/>
      <c r="F131" s="141"/>
      <c r="G131" s="83"/>
      <c r="H131" s="60"/>
    </row>
    <row r="135" spans="4:8" ht="12.75">
      <c r="D135" s="46" t="s">
        <v>446</v>
      </c>
      <c r="H135" s="46" t="s">
        <v>446</v>
      </c>
    </row>
    <row r="137" spans="2:8" ht="18.75" customHeight="1">
      <c r="B137" s="59" t="s">
        <v>433</v>
      </c>
      <c r="C137" s="82"/>
      <c r="D137" s="60"/>
      <c r="E137" s="61"/>
      <c r="F137" s="59" t="s">
        <v>434</v>
      </c>
      <c r="G137" s="82"/>
      <c r="H137" s="60"/>
    </row>
    <row r="138" spans="2:8" ht="18.75" customHeight="1">
      <c r="B138" s="59" t="s">
        <v>436</v>
      </c>
      <c r="C138" s="82"/>
      <c r="D138" s="60"/>
      <c r="E138" s="61"/>
      <c r="F138" s="59" t="s">
        <v>437</v>
      </c>
      <c r="G138" s="82"/>
      <c r="H138" s="60"/>
    </row>
    <row r="139" spans="2:8" ht="18.75" customHeight="1">
      <c r="B139" s="141" t="s">
        <v>438</v>
      </c>
      <c r="C139" s="83"/>
      <c r="D139" s="60"/>
      <c r="E139" s="61"/>
      <c r="F139" s="141" t="s">
        <v>438</v>
      </c>
      <c r="G139" s="83"/>
      <c r="H139" s="60"/>
    </row>
    <row r="140" spans="2:13" ht="18.75" customHeight="1">
      <c r="B140" s="141"/>
      <c r="C140" s="83"/>
      <c r="D140" s="60"/>
      <c r="E140" s="61"/>
      <c r="F140" s="141"/>
      <c r="G140" s="83"/>
      <c r="H140" s="60"/>
      <c r="L140" s="67"/>
      <c r="M140" s="67"/>
    </row>
    <row r="141" spans="12:13" ht="12.75">
      <c r="L141" s="63"/>
      <c r="M141" s="63"/>
    </row>
    <row r="142" spans="12:13" ht="12.75">
      <c r="L142" s="70"/>
      <c r="M142" s="70"/>
    </row>
    <row r="143" spans="2:13" ht="18.75" customHeight="1">
      <c r="B143" s="59" t="s">
        <v>433</v>
      </c>
      <c r="C143" s="82"/>
      <c r="D143" s="60"/>
      <c r="E143" s="61"/>
      <c r="F143" s="59" t="s">
        <v>434</v>
      </c>
      <c r="G143" s="82"/>
      <c r="H143" s="60"/>
      <c r="L143" s="63"/>
      <c r="M143" s="63"/>
    </row>
    <row r="144" spans="2:13" ht="18.75" customHeight="1">
      <c r="B144" s="59" t="s">
        <v>436</v>
      </c>
      <c r="C144" s="82"/>
      <c r="D144" s="60"/>
      <c r="E144" s="61"/>
      <c r="F144" s="59" t="s">
        <v>437</v>
      </c>
      <c r="G144" s="82"/>
      <c r="H144" s="60"/>
      <c r="L144" s="74"/>
      <c r="M144" s="74"/>
    </row>
    <row r="145" spans="2:8" ht="18.75" customHeight="1">
      <c r="B145" s="141" t="s">
        <v>438</v>
      </c>
      <c r="C145" s="83"/>
      <c r="D145" s="60"/>
      <c r="E145" s="61"/>
      <c r="F145" s="141" t="s">
        <v>438</v>
      </c>
      <c r="G145" s="83"/>
      <c r="H145" s="60"/>
    </row>
    <row r="146" spans="2:13" ht="18.75" customHeight="1">
      <c r="B146" s="141"/>
      <c r="C146" s="83"/>
      <c r="D146" s="60"/>
      <c r="E146" s="61"/>
      <c r="F146" s="141"/>
      <c r="G146" s="83"/>
      <c r="H146" s="60"/>
      <c r="L146" s="1"/>
      <c r="M146" s="1"/>
    </row>
    <row r="148" spans="2:8" ht="18.75" customHeight="1">
      <c r="B148" s="59" t="s">
        <v>433</v>
      </c>
      <c r="C148" s="82"/>
      <c r="D148" s="60"/>
      <c r="E148" s="61"/>
      <c r="F148" s="59" t="s">
        <v>434</v>
      </c>
      <c r="G148" s="82"/>
      <c r="H148" s="60"/>
    </row>
    <row r="149" spans="2:8" ht="18.75" customHeight="1">
      <c r="B149" s="59" t="s">
        <v>436</v>
      </c>
      <c r="C149" s="82"/>
      <c r="D149" s="60"/>
      <c r="E149" s="61"/>
      <c r="F149" s="59" t="s">
        <v>437</v>
      </c>
      <c r="G149" s="82"/>
      <c r="H149" s="60"/>
    </row>
    <row r="150" spans="2:8" ht="18.75" customHeight="1">
      <c r="B150" s="141" t="s">
        <v>438</v>
      </c>
      <c r="C150" s="83"/>
      <c r="D150" s="60"/>
      <c r="E150" s="61"/>
      <c r="F150" s="141" t="s">
        <v>438</v>
      </c>
      <c r="G150" s="83"/>
      <c r="H150" s="60"/>
    </row>
    <row r="151" spans="2:8" ht="18.75" customHeight="1">
      <c r="B151" s="141"/>
      <c r="C151" s="83"/>
      <c r="D151" s="60"/>
      <c r="E151" s="61"/>
      <c r="F151" s="141"/>
      <c r="G151" s="83"/>
      <c r="H151" s="60"/>
    </row>
    <row r="153" spans="2:8" ht="18.75" customHeight="1">
      <c r="B153" s="59" t="s">
        <v>433</v>
      </c>
      <c r="C153" s="82"/>
      <c r="D153" s="60"/>
      <c r="E153" s="61"/>
      <c r="F153" s="59" t="s">
        <v>434</v>
      </c>
      <c r="G153" s="82"/>
      <c r="H153" s="60"/>
    </row>
    <row r="154" spans="2:8" ht="18.75" customHeight="1">
      <c r="B154" s="59" t="s">
        <v>436</v>
      </c>
      <c r="C154" s="82"/>
      <c r="D154" s="60"/>
      <c r="E154" s="61"/>
      <c r="F154" s="59" t="s">
        <v>437</v>
      </c>
      <c r="G154" s="82"/>
      <c r="H154" s="60"/>
    </row>
    <row r="155" spans="2:8" ht="18.75" customHeight="1">
      <c r="B155" s="141" t="s">
        <v>438</v>
      </c>
      <c r="C155" s="83"/>
      <c r="D155" s="60"/>
      <c r="E155" s="61"/>
      <c r="F155" s="141" t="s">
        <v>438</v>
      </c>
      <c r="G155" s="83"/>
      <c r="H155" s="60"/>
    </row>
    <row r="156" spans="2:8" ht="18.75" customHeight="1">
      <c r="B156" s="141"/>
      <c r="C156" s="83"/>
      <c r="D156" s="60"/>
      <c r="E156" s="61"/>
      <c r="F156" s="141"/>
      <c r="G156" s="83"/>
      <c r="H156" s="60"/>
    </row>
    <row r="159" spans="2:8" ht="18.75" customHeight="1">
      <c r="B159" s="59" t="s">
        <v>433</v>
      </c>
      <c r="C159" s="82"/>
      <c r="D159" s="60"/>
      <c r="E159" s="61"/>
      <c r="F159" s="59" t="s">
        <v>434</v>
      </c>
      <c r="G159" s="82"/>
      <c r="H159" s="60"/>
    </row>
    <row r="160" spans="2:8" ht="18.75" customHeight="1">
      <c r="B160" s="59" t="s">
        <v>436</v>
      </c>
      <c r="C160" s="82"/>
      <c r="D160" s="60"/>
      <c r="E160" s="61"/>
      <c r="F160" s="59" t="s">
        <v>437</v>
      </c>
      <c r="G160" s="82"/>
      <c r="H160" s="60"/>
    </row>
    <row r="161" spans="2:8" ht="18.75" customHeight="1">
      <c r="B161" s="141" t="s">
        <v>438</v>
      </c>
      <c r="C161" s="83"/>
      <c r="D161" s="60"/>
      <c r="E161" s="61"/>
      <c r="F161" s="141" t="s">
        <v>438</v>
      </c>
      <c r="G161" s="83"/>
      <c r="H161" s="60"/>
    </row>
    <row r="162" spans="2:8" ht="18.75" customHeight="1">
      <c r="B162" s="141"/>
      <c r="C162" s="83"/>
      <c r="D162" s="60"/>
      <c r="E162" s="61"/>
      <c r="F162" s="141"/>
      <c r="G162" s="83"/>
      <c r="H162" s="60"/>
    </row>
    <row r="164" spans="2:8" ht="18.75" customHeight="1">
      <c r="B164" s="59" t="s">
        <v>433</v>
      </c>
      <c r="C164" s="82"/>
      <c r="D164" s="60"/>
      <c r="E164" s="61"/>
      <c r="F164" s="59" t="s">
        <v>434</v>
      </c>
      <c r="G164" s="82"/>
      <c r="H164" s="60"/>
    </row>
    <row r="165" spans="2:8" ht="18.75" customHeight="1">
      <c r="B165" s="59" t="s">
        <v>436</v>
      </c>
      <c r="C165" s="82"/>
      <c r="D165" s="60"/>
      <c r="E165" s="61"/>
      <c r="F165" s="59" t="s">
        <v>437</v>
      </c>
      <c r="G165" s="82"/>
      <c r="H165" s="60"/>
    </row>
    <row r="166" spans="2:8" ht="18.75" customHeight="1">
      <c r="B166" s="141" t="s">
        <v>438</v>
      </c>
      <c r="C166" s="83"/>
      <c r="D166" s="60"/>
      <c r="E166" s="61"/>
      <c r="F166" s="141" t="s">
        <v>438</v>
      </c>
      <c r="G166" s="83"/>
      <c r="H166" s="60"/>
    </row>
    <row r="167" spans="2:8" ht="18.75" customHeight="1">
      <c r="B167" s="141"/>
      <c r="C167" s="83"/>
      <c r="D167" s="60"/>
      <c r="E167" s="61"/>
      <c r="F167" s="141"/>
      <c r="G167" s="83"/>
      <c r="H167" s="60"/>
    </row>
    <row r="173" spans="5:13" ht="12.75">
      <c r="E173" s="46" t="s">
        <v>487</v>
      </c>
      <c r="F173" s="46" t="s">
        <v>488</v>
      </c>
      <c r="G173" s="46" t="s">
        <v>480</v>
      </c>
      <c r="H173" s="46" t="s">
        <v>481</v>
      </c>
      <c r="I173" s="46" t="s">
        <v>482</v>
      </c>
      <c r="J173" s="46" t="s">
        <v>483</v>
      </c>
      <c r="K173" s="46" t="s">
        <v>484</v>
      </c>
      <c r="L173" s="46" t="s">
        <v>485</v>
      </c>
      <c r="M173" s="46" t="s">
        <v>486</v>
      </c>
    </row>
    <row r="174" spans="4:12" ht="12.75">
      <c r="D174" s="46" t="str">
        <f>D19</f>
        <v>TT PARETS</v>
      </c>
      <c r="E174" s="46" t="str">
        <f ca="1">LEFT(RIGHT(CELL("filename",D174),3))</f>
        <v>C</v>
      </c>
      <c r="F174" s="46">
        <f ca="1">VALUE(MID(RIGHT(CELL("filename",E174),3),2,1))</f>
        <v>1</v>
      </c>
      <c r="G174" s="47">
        <v>3</v>
      </c>
      <c r="H174" s="46">
        <f>COUNTIF(H$13:H$92,D174)</f>
        <v>0</v>
      </c>
      <c r="I174" s="46">
        <f>G174-H174</f>
        <v>3</v>
      </c>
      <c r="J174" s="46" t="e">
        <f>VALUE(LEFT(M25))+VALUE(LEFT(M59))+VALUE(LEFT(M89))</f>
        <v>#VALUE!</v>
      </c>
      <c r="K174" s="46" t="e">
        <f>15-J174</f>
        <v>#VALUE!</v>
      </c>
      <c r="L174" s="46">
        <f>IF(M174="",RANK(H174,H$174:$H177),M174)</f>
        <v>1</v>
      </c>
    </row>
    <row r="175" spans="4:12" ht="12.75">
      <c r="D175" s="46" t="str">
        <f>D4</f>
        <v>CTT AMICS TERRASSA "D"</v>
      </c>
      <c r="E175" s="46" t="str">
        <f ca="1">LEFT(RIGHT(CELL("filename",D175),3))</f>
        <v>C</v>
      </c>
      <c r="F175" s="46">
        <f ca="1">VALUE(MID(RIGHT(CELL("filename",E175),3),2,1))</f>
        <v>1</v>
      </c>
      <c r="G175" s="47">
        <v>3</v>
      </c>
      <c r="H175" s="46">
        <f>COUNTIF(H$13:H$92,D175)-1</f>
        <v>0</v>
      </c>
      <c r="I175" s="46">
        <f>G175-H175</f>
        <v>3</v>
      </c>
      <c r="J175" s="46" t="e">
        <f>VALUE(LEFT(M10))+VALUE(LEFT(M40))+VALUE(RIGHT(M89))</f>
        <v>#VALUE!</v>
      </c>
      <c r="K175" s="46" t="e">
        <f>15-J175</f>
        <v>#VALUE!</v>
      </c>
      <c r="L175" s="46">
        <f>IF(M175="",RANK(H175,H$174:$H178),M175)</f>
        <v>1</v>
      </c>
    </row>
    <row r="176" spans="4:12" ht="12.75">
      <c r="D176" s="46" t="str">
        <f>H4</f>
        <v>CTT AMICS TERRASSA "C"</v>
      </c>
      <c r="E176" s="46" t="str">
        <f ca="1">LEFT(RIGHT(CELL("filename",D176),3))</f>
        <v>C</v>
      </c>
      <c r="F176" s="46">
        <f ca="1">VALUE(MID(RIGHT(CELL("filename",E176),3),2,1))</f>
        <v>1</v>
      </c>
      <c r="G176" s="47">
        <v>3</v>
      </c>
      <c r="H176" s="46">
        <f>COUNTIF(H$13:H$92,D176)-1</f>
        <v>0</v>
      </c>
      <c r="I176" s="46">
        <f>G176-H176</f>
        <v>3</v>
      </c>
      <c r="J176" s="46" t="e">
        <f>VALUE(RIGHT(M10))+VALUE(RIGHT(M59))+VALUE(LEFT(M74))</f>
        <v>#VALUE!</v>
      </c>
      <c r="K176" s="46" t="e">
        <f>15-J176</f>
        <v>#VALUE!</v>
      </c>
      <c r="L176" s="46">
        <f>IF(M176="",RANK(H176,H$174:$H179),M176)</f>
        <v>1</v>
      </c>
    </row>
    <row r="177" spans="4:12" ht="12.75">
      <c r="D177" s="46" t="str">
        <f>H19</f>
        <v>UE SANT CUGAT “B”</v>
      </c>
      <c r="E177" s="46" t="str">
        <f ca="1">LEFT(RIGHT(CELL("filename",D177),3))</f>
        <v>C</v>
      </c>
      <c r="F177" s="46">
        <f ca="1">VALUE(MID(RIGHT(CELL("filename",E177),3),2,1))</f>
        <v>1</v>
      </c>
      <c r="G177" s="47">
        <v>3</v>
      </c>
      <c r="H177" s="46">
        <f>COUNTIF(H$13:H$92,D177)-3</f>
        <v>0</v>
      </c>
      <c r="I177" s="46">
        <f>G177-H177</f>
        <v>3</v>
      </c>
      <c r="J177" s="46" t="e">
        <f>VALUE(RIGHT(M25))+VALUE(RIGHT(M40))+VALUE(RIGHT(M74))</f>
        <v>#VALUE!</v>
      </c>
      <c r="K177" s="46" t="e">
        <f>15-J177</f>
        <v>#VALUE!</v>
      </c>
      <c r="L177" s="46">
        <f>IF(M177="",RANK(H177,H$174:$H180),M177)</f>
        <v>1</v>
      </c>
    </row>
  </sheetData>
  <sheetProtection/>
  <mergeCells count="36">
    <mergeCell ref="B7:B8"/>
    <mergeCell ref="F7:F8"/>
    <mergeCell ref="B22:B23"/>
    <mergeCell ref="F22:F23"/>
    <mergeCell ref="B37:B38"/>
    <mergeCell ref="F37:F38"/>
    <mergeCell ref="B56:B57"/>
    <mergeCell ref="F56:F57"/>
    <mergeCell ref="B71:B72"/>
    <mergeCell ref="F71:F72"/>
    <mergeCell ref="B86:B87"/>
    <mergeCell ref="F86:F87"/>
    <mergeCell ref="B103:B104"/>
    <mergeCell ref="F103:F104"/>
    <mergeCell ref="B109:B110"/>
    <mergeCell ref="F109:F110"/>
    <mergeCell ref="B114:B115"/>
    <mergeCell ref="F114:F115"/>
    <mergeCell ref="B119:B120"/>
    <mergeCell ref="F119:F120"/>
    <mergeCell ref="B125:B126"/>
    <mergeCell ref="F125:F126"/>
    <mergeCell ref="B130:B131"/>
    <mergeCell ref="F130:F131"/>
    <mergeCell ref="B139:B140"/>
    <mergeCell ref="F139:F140"/>
    <mergeCell ref="B145:B146"/>
    <mergeCell ref="F145:F146"/>
    <mergeCell ref="B150:B151"/>
    <mergeCell ref="F150:F151"/>
    <mergeCell ref="B155:B156"/>
    <mergeCell ref="F155:F156"/>
    <mergeCell ref="B161:B162"/>
    <mergeCell ref="F161:F162"/>
    <mergeCell ref="B166:B167"/>
    <mergeCell ref="F166:F167"/>
  </mergeCells>
  <printOptions/>
  <pageMargins left="0.1" right="0.03" top="0.17" bottom="0.06" header="0" footer="0"/>
  <pageSetup horizontalDpi="1200" verticalDpi="1200" orientation="landscape" paperSize="9" scale="77" r:id="rId3"/>
  <rowBreaks count="2" manualBreakCount="2">
    <brk id="97" max="14" man="1"/>
    <brk id="132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F127"/>
  <sheetViews>
    <sheetView showGridLines="0" view="pageBreakPreview" zoomScale="70" zoomScaleNormal="75" zoomScaleSheetLayoutView="70" zoomScalePageLayoutView="0" workbookViewId="0" topLeftCell="A1">
      <selection activeCell="C5" sqref="C5"/>
    </sheetView>
  </sheetViews>
  <sheetFormatPr defaultColWidth="11.421875" defaultRowHeight="12.75"/>
  <cols>
    <col min="1" max="1" width="12.7109375" style="1" customWidth="1"/>
    <col min="2" max="2" width="4.421875" style="46" bestFit="1" customWidth="1"/>
    <col min="3" max="3" width="6.00390625" style="46" bestFit="1" customWidth="1"/>
    <col min="4" max="4" width="30.7109375" style="46" customWidth="1"/>
    <col min="5" max="5" width="3.7109375" style="47" customWidth="1"/>
    <col min="6" max="6" width="5.7109375" style="46" bestFit="1" customWidth="1"/>
    <col min="7" max="7" width="6.00390625" style="46" bestFit="1" customWidth="1"/>
    <col min="8" max="8" width="33.7109375" style="46" bestFit="1" customWidth="1"/>
    <col min="9" max="9" width="7.421875" style="46" customWidth="1"/>
    <col min="10" max="10" width="8.421875" style="46" bestFit="1" customWidth="1"/>
    <col min="11" max="11" width="7.421875" style="46" customWidth="1"/>
    <col min="12" max="12" width="6.00390625" style="46" bestFit="1" customWidth="1"/>
    <col min="13" max="13" width="6.7109375" style="46" bestFit="1" customWidth="1"/>
    <col min="14" max="14" width="2.7109375" style="1" customWidth="1"/>
    <col min="15" max="15" width="1.421875" style="1" bestFit="1" customWidth="1"/>
    <col min="16" max="16" width="5.421875" style="50" bestFit="1" customWidth="1"/>
    <col min="17" max="17" width="14.7109375" style="12" bestFit="1" customWidth="1"/>
    <col min="18" max="18" width="6.00390625" style="12" bestFit="1" customWidth="1"/>
    <col min="19" max="19" width="19.28125" style="1" bestFit="1" customWidth="1"/>
    <col min="20" max="20" width="23.421875" style="1" bestFit="1" customWidth="1"/>
    <col min="21" max="21" width="30.7109375" style="1" bestFit="1" customWidth="1"/>
    <col min="22" max="22" width="6.421875" style="1" bestFit="1" customWidth="1"/>
    <col min="23" max="23" width="2.00390625" style="1" bestFit="1" customWidth="1"/>
    <col min="24" max="24" width="6.00390625" style="1" bestFit="1" customWidth="1"/>
    <col min="25" max="25" width="2.00390625" style="1" bestFit="1" customWidth="1"/>
    <col min="26" max="26" width="7.28125" style="1" bestFit="1" customWidth="1"/>
    <col min="27" max="16384" width="11.421875" style="1" customWidth="1"/>
  </cols>
  <sheetData>
    <row r="1" spans="4:20" ht="13.5">
      <c r="D1" s="46" t="s">
        <v>419</v>
      </c>
      <c r="H1" s="131" t="str">
        <f>sorteig!E20</f>
        <v>CASTELLAR (1 taula)</v>
      </c>
      <c r="I1" s="46" t="s">
        <v>420</v>
      </c>
      <c r="J1" s="48">
        <f>'ST.CUGAT (A1)'!J1</f>
        <v>43526</v>
      </c>
      <c r="L1" s="84"/>
      <c r="O1" s="1" t="s">
        <v>372</v>
      </c>
      <c r="P1" s="50" t="s">
        <v>372</v>
      </c>
      <c r="Q1" s="12" t="s">
        <v>372</v>
      </c>
      <c r="R1" s="12" t="s">
        <v>372</v>
      </c>
      <c r="S1" s="1" t="s">
        <v>372</v>
      </c>
      <c r="T1" s="1" t="s">
        <v>372</v>
      </c>
    </row>
    <row r="2" spans="1:10" ht="13.5">
      <c r="A2" s="51" t="s">
        <v>479</v>
      </c>
      <c r="B2" s="52"/>
      <c r="C2" s="52"/>
      <c r="D2" s="52"/>
      <c r="I2" s="46" t="s">
        <v>422</v>
      </c>
      <c r="J2" s="49" t="str">
        <f>Q5</f>
        <v>G-6</v>
      </c>
    </row>
    <row r="3" spans="4:8" ht="13.5">
      <c r="D3" s="46" t="s">
        <v>423</v>
      </c>
      <c r="H3" s="46" t="s">
        <v>424</v>
      </c>
    </row>
    <row r="4" spans="2:17" ht="13.5">
      <c r="B4" s="54">
        <v>2</v>
      </c>
      <c r="C4" s="55" t="s">
        <v>426</v>
      </c>
      <c r="D4" s="56" t="str">
        <f>VLOOKUP(B4,CLUB,2,0)</f>
        <v>CTT AMICS TERRASSA "E"</v>
      </c>
      <c r="F4" s="54">
        <v>3</v>
      </c>
      <c r="G4" s="55" t="s">
        <v>426</v>
      </c>
      <c r="H4" s="56" t="str">
        <f>VLOOKUP(F4,CLUB,2,0)</f>
        <v>VIC TT</v>
      </c>
      <c r="I4" s="55" t="s">
        <v>427</v>
      </c>
      <c r="J4" s="55" t="s">
        <v>428</v>
      </c>
      <c r="K4" s="55" t="s">
        <v>429</v>
      </c>
      <c r="L4" s="57" t="s">
        <v>430</v>
      </c>
      <c r="M4" s="57" t="s">
        <v>431</v>
      </c>
      <c r="P4" s="50" t="s">
        <v>432</v>
      </c>
      <c r="Q4" s="12" t="s">
        <v>421</v>
      </c>
    </row>
    <row r="5" spans="1:27" s="63" customFormat="1" ht="18.75" customHeight="1">
      <c r="A5" s="53" t="s">
        <v>425</v>
      </c>
      <c r="B5" s="116" t="s">
        <v>433</v>
      </c>
      <c r="C5" s="60" t="s">
        <v>372</v>
      </c>
      <c r="D5" s="114" t="str">
        <f aca="true" t="shared" si="0" ref="D5:D10">VLOOKUP(C5,jugA1,2,0)</f>
        <v> </v>
      </c>
      <c r="E5" s="61"/>
      <c r="F5" s="116" t="s">
        <v>434</v>
      </c>
      <c r="G5" s="60" t="s">
        <v>372</v>
      </c>
      <c r="H5" s="114" t="str">
        <f aca="true" t="shared" si="1" ref="H5:H10">VLOOKUP(G5,jugA1,2,0)</f>
        <v> </v>
      </c>
      <c r="I5" s="62"/>
      <c r="J5" s="62"/>
      <c r="K5" s="62"/>
      <c r="L5" s="115">
        <f>IF(OR(I5="",J5=""),"",IF(VALUE(TRIM(LEFT(I5,FIND("-",I5)-1)))&gt;VALUE(TRIM(RIGHT(I5,LEN(I5)-FIND("-",I5)))),1,0)+IF(VALUE(TRIM(LEFT(J5,FIND("-",J5)-1)))&gt;VALUE(TRIM(RIGHT(J5,LEN(J5)-FIND("-",J5)))),1,0)+IF(ISERROR(FIND("-",K5)),0,IF(VALUE(TRIM(LEFT(K5,FIND("-",K5)-1)))&gt;VALUE(TRIM(RIGHT(K5,LEN(K5)-FIND("-",K5)))),1,0))&amp;"-"&amp;IF(VALUE(TRIM(LEFT(I5,FIND("-",I5)-1)))&gt;VALUE(TRIM(RIGHT(I5,LEN(I5)-FIND("-",I5)))),0,1)+IF(VALUE(TRIM(LEFT(J5,FIND("-",J5)-1)))&gt;VALUE(TRIM(RIGHT(J5,LEN(J5)-FIND("-",J5)))),0,1)+IF(ISERROR(FIND("-",K5)),0,IF(VALUE(TRIM(LEFT(K5,FIND("-",K5)-1)))&gt;VALUE(TRIM(RIGHT(K5,LEN(K5)-FIND("-",K5)))),0,1)))</f>
      </c>
      <c r="M5" s="115">
        <f>IF(L5="","",IF(VALUE(LEFT(L5))&gt;VALUE(RIGHT(L5)),"1-0","0-1"))</f>
      </c>
      <c r="P5" s="64" t="s">
        <v>372</v>
      </c>
      <c r="Q5" s="65" t="s">
        <v>698</v>
      </c>
      <c r="R5" s="66"/>
      <c r="T5" s="63">
        <v>1</v>
      </c>
      <c r="U5" s="85" t="str">
        <f>sorteig!E22</f>
        <v>CN SABADELL PROMESES “B”</v>
      </c>
      <c r="V5" s="85"/>
      <c r="W5" s="85"/>
      <c r="X5" s="85"/>
      <c r="Y5" s="85"/>
      <c r="Z5" s="67"/>
      <c r="AA5" s="67"/>
    </row>
    <row r="6" spans="1:23" s="63" customFormat="1" ht="18.75" customHeight="1">
      <c r="A6" s="58" t="s">
        <v>435</v>
      </c>
      <c r="B6" s="116" t="s">
        <v>436</v>
      </c>
      <c r="C6" s="60" t="s">
        <v>372</v>
      </c>
      <c r="D6" s="114" t="str">
        <f t="shared" si="0"/>
        <v> </v>
      </c>
      <c r="E6" s="61"/>
      <c r="F6" s="116" t="s">
        <v>437</v>
      </c>
      <c r="G6" s="60" t="s">
        <v>372</v>
      </c>
      <c r="H6" s="114" t="str">
        <f t="shared" si="1"/>
        <v> </v>
      </c>
      <c r="I6" s="62"/>
      <c r="J6" s="62"/>
      <c r="K6" s="62"/>
      <c r="L6" s="115">
        <f>IF(OR(I6="",J6=""),"",IF(VALUE(TRIM(LEFT(I6,FIND("-",I6)-1)))&gt;VALUE(TRIM(RIGHT(I6,LEN(I6)-FIND("-",I6)))),1,0)+IF(VALUE(TRIM(LEFT(J6,FIND("-",J6)-1)))&gt;VALUE(TRIM(RIGHT(J6,LEN(J6)-FIND("-",J6)))),1,0)+IF(ISERROR(FIND("-",K6)),0,IF(VALUE(TRIM(LEFT(K6,FIND("-",K6)-1)))&gt;VALUE(TRIM(RIGHT(K6,LEN(K6)-FIND("-",K6)))),1,0))&amp;"-"&amp;IF(VALUE(TRIM(LEFT(I6,FIND("-",I6)-1)))&gt;VALUE(TRIM(RIGHT(I6,LEN(I6)-FIND("-",I6)))),0,1)+IF(VALUE(TRIM(LEFT(J6,FIND("-",J6)-1)))&gt;VALUE(TRIM(RIGHT(J6,LEN(J6)-FIND("-",J6)))),0,1)+IF(ISERROR(FIND("-",K6)),0,IF(VALUE(TRIM(LEFT(K6,FIND("-",K6)-1)))&gt;VALUE(TRIM(RIGHT(K6,LEN(K6)-FIND("-",K6)))),0,1)))</f>
      </c>
      <c r="M6" s="115">
        <f>IF(L6="","",IF(VALUE(LEFT(L6))&gt;VALUE(RIGHT(L6)),VALUE(LEFT(M5))+1&amp;"-"&amp;RIGHT(M5),LEFT(M5)&amp;"-"&amp;VALUE(RIGHT(M5))+1))</f>
      </c>
      <c r="P6" s="68"/>
      <c r="Q6" s="69"/>
      <c r="R6" s="69"/>
      <c r="T6" s="63">
        <v>2</v>
      </c>
      <c r="U6" s="85" t="str">
        <f>sorteig!E23</f>
        <v>CTT AMICS TERRASSA "E"</v>
      </c>
      <c r="V6" s="85"/>
      <c r="W6" s="85"/>
    </row>
    <row r="7" spans="2:27" s="63" customFormat="1" ht="18.75" customHeight="1">
      <c r="B7" s="143" t="s">
        <v>438</v>
      </c>
      <c r="C7" s="60" t="s">
        <v>372</v>
      </c>
      <c r="D7" s="114" t="str">
        <f t="shared" si="0"/>
        <v> </v>
      </c>
      <c r="E7" s="61"/>
      <c r="F7" s="143" t="s">
        <v>438</v>
      </c>
      <c r="G7" s="60" t="s">
        <v>372</v>
      </c>
      <c r="H7" s="114" t="str">
        <f t="shared" si="1"/>
        <v> </v>
      </c>
      <c r="I7" s="62"/>
      <c r="J7" s="62"/>
      <c r="K7" s="62"/>
      <c r="L7" s="115">
        <f>IF(OR(I7="",J7=""),"",IF(VALUE(TRIM(LEFT(I7,FIND("-",I7)-1)))&gt;VALUE(TRIM(RIGHT(I7,LEN(I7)-FIND("-",I7)))),1,0)+IF(VALUE(TRIM(LEFT(J7,FIND("-",J7)-1)))&gt;VALUE(TRIM(RIGHT(J7,LEN(J7)-FIND("-",J7)))),1,0)+IF(ISERROR(FIND("-",K7)),0,IF(VALUE(TRIM(LEFT(K7,FIND("-",K7)-1)))&gt;VALUE(TRIM(RIGHT(K7,LEN(K7)-FIND("-",K7)))),1,0))&amp;"-"&amp;IF(VALUE(TRIM(LEFT(I7,FIND("-",I7)-1)))&gt;VALUE(TRIM(RIGHT(I7,LEN(I7)-FIND("-",I7)))),0,1)+IF(VALUE(TRIM(LEFT(J7,FIND("-",J7)-1)))&gt;VALUE(TRIM(RIGHT(J7,LEN(J7)-FIND("-",J7)))),0,1)+IF(ISERROR(FIND("-",K7)),0,IF(VALUE(TRIM(LEFT(K7,FIND("-",K7)-1)))&gt;VALUE(TRIM(RIGHT(K7,LEN(K7)-FIND("-",K7)))),0,1)))</f>
      </c>
      <c r="M7" s="115">
        <f>IF(L7="","",IF(VALUE(LEFT(L7))&gt;VALUE(RIGHT(L7)),VALUE(LEFT(M6))+1&amp;"-"&amp;RIGHT(M6),LEFT(M6)&amp;"-"&amp;VALUE(RIGHT(M6))+1))</f>
      </c>
      <c r="P7" s="68"/>
      <c r="Q7" s="69"/>
      <c r="R7" s="69"/>
      <c r="T7" s="63">
        <v>3</v>
      </c>
      <c r="U7" s="85" t="str">
        <f>sorteig!E24</f>
        <v>VIC TT</v>
      </c>
      <c r="V7" s="85"/>
      <c r="W7" s="85"/>
      <c r="Z7" s="70"/>
      <c r="AA7" s="70"/>
    </row>
    <row r="8" spans="2:23" s="63" customFormat="1" ht="18.75" customHeight="1">
      <c r="B8" s="144"/>
      <c r="C8" s="60" t="s">
        <v>372</v>
      </c>
      <c r="D8" s="114" t="str">
        <f t="shared" si="0"/>
        <v> </v>
      </c>
      <c r="E8" s="61"/>
      <c r="F8" s="144"/>
      <c r="G8" s="60" t="s">
        <v>372</v>
      </c>
      <c r="H8" s="114" t="str">
        <f t="shared" si="1"/>
        <v> </v>
      </c>
      <c r="P8" s="68"/>
      <c r="Q8" s="69"/>
      <c r="R8" s="69"/>
      <c r="U8" s="85"/>
      <c r="V8" s="85"/>
      <c r="W8" s="85"/>
    </row>
    <row r="9" spans="2:23" s="63" customFormat="1" ht="18.75" customHeight="1">
      <c r="B9" s="116" t="s">
        <v>433</v>
      </c>
      <c r="C9" s="60" t="s">
        <v>372</v>
      </c>
      <c r="D9" s="114" t="str">
        <f t="shared" si="0"/>
        <v> </v>
      </c>
      <c r="E9" s="61"/>
      <c r="F9" s="116" t="s">
        <v>437</v>
      </c>
      <c r="G9" s="60" t="s">
        <v>372</v>
      </c>
      <c r="H9" s="114" t="str">
        <f t="shared" si="1"/>
        <v> </v>
      </c>
      <c r="I9" s="62"/>
      <c r="J9" s="62"/>
      <c r="K9" s="62"/>
      <c r="L9" s="115">
        <f>IF(OR(I9="",J9=""),"",IF(VALUE(TRIM(LEFT(I9,FIND("-",I9)-1)))&gt;VALUE(TRIM(RIGHT(I9,LEN(I9)-FIND("-",I9)))),1,0)+IF(VALUE(TRIM(LEFT(J9,FIND("-",J9)-1)))&gt;VALUE(TRIM(RIGHT(J9,LEN(J9)-FIND("-",J9)))),1,0)+IF(ISERROR(FIND("-",K9)),0,IF(VALUE(TRIM(LEFT(K9,FIND("-",K9)-1)))&gt;VALUE(TRIM(RIGHT(K9,LEN(K9)-FIND("-",K9)))),1,0))&amp;"-"&amp;IF(VALUE(TRIM(LEFT(I9,FIND("-",I9)-1)))&gt;VALUE(TRIM(RIGHT(I9,LEN(I9)-FIND("-",I9)))),0,1)+IF(VALUE(TRIM(LEFT(J9,FIND("-",J9)-1)))&gt;VALUE(TRIM(RIGHT(J9,LEN(J9)-FIND("-",J9)))),0,1)+IF(ISERROR(FIND("-",K9)),0,IF(VALUE(TRIM(LEFT(K9,FIND("-",K9)-1)))&gt;VALUE(TRIM(RIGHT(K9,LEN(K9)-FIND("-",K9)))),0,1)))</f>
      </c>
      <c r="M9" s="115">
        <f>IF(L9="","",IF(VALUE(LEFT(L9))&gt;VALUE(RIGHT(L9)),VALUE(LEFT(M7))+1&amp;"-"&amp;RIGHT(M7),LEFT(M7)&amp;"-"&amp;VALUE(RIGHT(M7))+1))</f>
      </c>
      <c r="P9" s="68"/>
      <c r="Q9" s="69"/>
      <c r="R9" s="69"/>
      <c r="U9" s="85"/>
      <c r="V9" s="85"/>
      <c r="W9" s="85"/>
    </row>
    <row r="10" spans="2:23" s="63" customFormat="1" ht="18.75" customHeight="1">
      <c r="B10" s="116" t="s">
        <v>436</v>
      </c>
      <c r="C10" s="60" t="s">
        <v>372</v>
      </c>
      <c r="D10" s="114" t="str">
        <f t="shared" si="0"/>
        <v> </v>
      </c>
      <c r="E10" s="61"/>
      <c r="F10" s="116" t="s">
        <v>434</v>
      </c>
      <c r="G10" s="60" t="s">
        <v>372</v>
      </c>
      <c r="H10" s="114" t="str">
        <f t="shared" si="1"/>
        <v> </v>
      </c>
      <c r="I10" s="62"/>
      <c r="J10" s="62"/>
      <c r="K10" s="62"/>
      <c r="L10" s="115">
        <f>IF(OR(I10="",J10=""),"",IF(VALUE(TRIM(LEFT(I10,FIND("-",I10)-1)))&gt;VALUE(TRIM(RIGHT(I10,LEN(I10)-FIND("-",I10)))),1,0)+IF(VALUE(TRIM(LEFT(J10,FIND("-",J10)-1)))&gt;VALUE(TRIM(RIGHT(J10,LEN(J10)-FIND("-",J10)))),1,0)+IF(ISERROR(FIND("-",K10)),0,IF(VALUE(TRIM(LEFT(K10,FIND("-",K10)-1)))&gt;VALUE(TRIM(RIGHT(K10,LEN(K10)-FIND("-",K10)))),1,0))&amp;"-"&amp;IF(VALUE(TRIM(LEFT(I10,FIND("-",I10)-1)))&gt;VALUE(TRIM(RIGHT(I10,LEN(I10)-FIND("-",I10)))),0,1)+IF(VALUE(TRIM(LEFT(J10,FIND("-",J10)-1)))&gt;VALUE(TRIM(RIGHT(J10,LEN(J10)-FIND("-",J10)))),0,1)+IF(ISERROR(FIND("-",K10)),0,IF(VALUE(TRIM(LEFT(K10,FIND("-",K10)-1)))&gt;VALUE(TRIM(RIGHT(K10,LEN(K10)-FIND("-",K10)))),0,1)))</f>
      </c>
      <c r="M10" s="115">
        <f>IF(L10="","",IF(VALUE(LEFT(L10))&gt;VALUE(RIGHT(L10)),VALUE(LEFT(M9))+1&amp;"-"&amp;RIGHT(M9),LEFT(M9)&amp;"-"&amp;VALUE(RIGHT(M9))+1))</f>
      </c>
      <c r="P10" s="68"/>
      <c r="Q10" s="69"/>
      <c r="R10" s="69"/>
      <c r="U10" s="85"/>
      <c r="V10" s="85"/>
      <c r="W10" s="85"/>
    </row>
    <row r="11" spans="2:23" s="63" customFormat="1" ht="18.75" customHeight="1">
      <c r="B11" s="89"/>
      <c r="C11" s="90"/>
      <c r="D11" s="90"/>
      <c r="E11" s="91"/>
      <c r="F11" s="89"/>
      <c r="G11" s="90"/>
      <c r="H11" s="90"/>
      <c r="I11" s="71"/>
      <c r="J11" s="71"/>
      <c r="K11" s="71"/>
      <c r="L11" s="71"/>
      <c r="M11" s="71"/>
      <c r="P11" s="68"/>
      <c r="Q11" s="69"/>
      <c r="R11" s="69"/>
      <c r="U11" s="85"/>
      <c r="V11" s="85"/>
      <c r="W11" s="85"/>
    </row>
    <row r="12" spans="9:23" ht="12.75">
      <c r="I12" s="71"/>
      <c r="J12" s="71"/>
      <c r="K12" s="71"/>
      <c r="L12" s="71"/>
      <c r="M12" s="71"/>
      <c r="S12" s="1" t="s">
        <v>372</v>
      </c>
      <c r="T12" s="85"/>
      <c r="U12" s="85"/>
      <c r="V12" s="85"/>
      <c r="W12" s="85"/>
    </row>
    <row r="13" spans="4:27" ht="12.75">
      <c r="D13" s="72" t="s">
        <v>439</v>
      </c>
      <c r="E13" s="73"/>
      <c r="H13" s="113">
        <f>IF(M10="","",IF(VALUE(LEFT(M10))&gt;VALUE(RIGHT(M10)),D4,H4))</f>
      </c>
      <c r="I13" s="71"/>
      <c r="J13" s="71"/>
      <c r="K13" s="71"/>
      <c r="L13" s="71"/>
      <c r="M13" s="71"/>
      <c r="T13" s="85"/>
      <c r="U13" s="85"/>
      <c r="V13" s="85"/>
      <c r="W13" s="85"/>
      <c r="Z13" s="74"/>
      <c r="AA13" s="74"/>
    </row>
    <row r="14" spans="8:23" ht="12.75">
      <c r="H14" s="71"/>
      <c r="I14" s="71"/>
      <c r="J14" s="71"/>
      <c r="K14" s="71"/>
      <c r="L14" s="71"/>
      <c r="M14" s="71"/>
      <c r="P14" s="50" t="s">
        <v>440</v>
      </c>
      <c r="Q14" s="12" t="s">
        <v>441</v>
      </c>
      <c r="T14" s="85"/>
      <c r="U14" s="85"/>
      <c r="V14" s="85"/>
      <c r="W14" s="85"/>
    </row>
    <row r="15" spans="4:23" ht="12.75">
      <c r="D15" s="72" t="s">
        <v>442</v>
      </c>
      <c r="E15" s="73"/>
      <c r="H15" s="113">
        <f>M10</f>
      </c>
      <c r="I15" s="71"/>
      <c r="J15" s="71"/>
      <c r="K15" s="71"/>
      <c r="L15" s="71"/>
      <c r="M15" s="71"/>
      <c r="T15" s="85"/>
      <c r="U15" s="85"/>
      <c r="V15" s="85"/>
      <c r="W15" s="85"/>
    </row>
    <row r="16" spans="9:23" ht="12.75">
      <c r="I16" s="71"/>
      <c r="J16" s="71"/>
      <c r="K16" s="71"/>
      <c r="L16" s="71"/>
      <c r="M16" s="71"/>
      <c r="P16" s="75" t="s">
        <v>372</v>
      </c>
      <c r="Q16" s="76" t="s">
        <v>372</v>
      </c>
      <c r="R16" s="76" t="s">
        <v>372</v>
      </c>
      <c r="S16" s="77" t="s">
        <v>372</v>
      </c>
      <c r="T16" s="85" t="s">
        <v>372</v>
      </c>
      <c r="U16" s="85"/>
      <c r="V16" s="85"/>
      <c r="W16" s="85"/>
    </row>
    <row r="17" spans="9:23" ht="12.75">
      <c r="I17" s="71"/>
      <c r="J17" s="71"/>
      <c r="K17" s="71"/>
      <c r="L17" s="71"/>
      <c r="M17" s="71"/>
      <c r="P17" s="78">
        <v>12136</v>
      </c>
      <c r="Q17" s="79" t="s">
        <v>522</v>
      </c>
      <c r="R17" s="69" t="s">
        <v>45</v>
      </c>
      <c r="S17" s="63" t="s">
        <v>523</v>
      </c>
      <c r="T17" s="85" t="s">
        <v>689</v>
      </c>
      <c r="U17" s="85"/>
      <c r="V17" s="85"/>
      <c r="W17" s="85"/>
    </row>
    <row r="18" spans="4:23" ht="12.75">
      <c r="D18" s="46" t="s">
        <v>423</v>
      </c>
      <c r="H18" s="46" t="s">
        <v>424</v>
      </c>
      <c r="P18" s="78">
        <v>12257</v>
      </c>
      <c r="Q18" s="79" t="s">
        <v>524</v>
      </c>
      <c r="R18" s="69" t="s">
        <v>8</v>
      </c>
      <c r="S18" s="63" t="s">
        <v>523</v>
      </c>
      <c r="T18" s="85" t="s">
        <v>689</v>
      </c>
      <c r="U18" s="85"/>
      <c r="V18" s="85"/>
      <c r="W18" s="85"/>
    </row>
    <row r="19" spans="2:23" ht="12.75">
      <c r="B19" s="54">
        <v>1</v>
      </c>
      <c r="C19" s="55" t="s">
        <v>426</v>
      </c>
      <c r="D19" s="56" t="str">
        <f>VLOOKUP(B19,CLUB,2,0)</f>
        <v>CN SABADELL PROMESES “B”</v>
      </c>
      <c r="F19" s="54">
        <v>3</v>
      </c>
      <c r="G19" s="55" t="s">
        <v>426</v>
      </c>
      <c r="H19" s="56" t="str">
        <f>VLOOKUP(F19,CLUB,2,0)</f>
        <v>VIC TT</v>
      </c>
      <c r="I19" s="55" t="s">
        <v>427</v>
      </c>
      <c r="J19" s="55" t="s">
        <v>428</v>
      </c>
      <c r="K19" s="55" t="s">
        <v>429</v>
      </c>
      <c r="L19" s="57" t="s">
        <v>430</v>
      </c>
      <c r="M19" s="57" t="s">
        <v>431</v>
      </c>
      <c r="P19" s="80">
        <v>12249</v>
      </c>
      <c r="Q19" s="19" t="s">
        <v>525</v>
      </c>
      <c r="R19" s="12" t="s">
        <v>8</v>
      </c>
      <c r="S19" s="1" t="s">
        <v>523</v>
      </c>
      <c r="T19" s="85" t="s">
        <v>689</v>
      </c>
      <c r="U19" s="85"/>
      <c r="V19" s="85"/>
      <c r="W19" s="85"/>
    </row>
    <row r="20" spans="1:23" s="63" customFormat="1" ht="18.75" customHeight="1">
      <c r="A20" s="53" t="s">
        <v>443</v>
      </c>
      <c r="B20" s="116" t="s">
        <v>433</v>
      </c>
      <c r="C20" s="60" t="s">
        <v>372</v>
      </c>
      <c r="D20" s="114" t="str">
        <f aca="true" t="shared" si="2" ref="D20:D25">VLOOKUP(C20,jugA1,2,0)</f>
        <v> </v>
      </c>
      <c r="E20" s="61"/>
      <c r="F20" s="116" t="s">
        <v>434</v>
      </c>
      <c r="G20" s="60" t="s">
        <v>372</v>
      </c>
      <c r="H20" s="114" t="str">
        <f aca="true" t="shared" si="3" ref="H20:H25">VLOOKUP(G20,jugA1,2,0)</f>
        <v> </v>
      </c>
      <c r="I20" s="62"/>
      <c r="J20" s="62"/>
      <c r="K20" s="62"/>
      <c r="L20" s="115">
        <f>IF(OR(I20="",J20=""),"",IF(VALUE(TRIM(LEFT(I20,FIND("-",I20)-1)))&gt;VALUE(TRIM(RIGHT(I20,LEN(I20)-FIND("-",I20)))),1,0)+IF(VALUE(TRIM(LEFT(J20,FIND("-",J20)-1)))&gt;VALUE(TRIM(RIGHT(J20,LEN(J20)-FIND("-",J20)))),1,0)+IF(ISERROR(FIND("-",K20)),0,IF(VALUE(TRIM(LEFT(K20,FIND("-",K20)-1)))&gt;VALUE(TRIM(RIGHT(K20,LEN(K20)-FIND("-",K20)))),1,0))&amp;"-"&amp;IF(VALUE(TRIM(LEFT(I20,FIND("-",I20)-1)))&gt;VALUE(TRIM(RIGHT(I20,LEN(I20)-FIND("-",I20)))),0,1)+IF(VALUE(TRIM(LEFT(J20,FIND("-",J20)-1)))&gt;VALUE(TRIM(RIGHT(J20,LEN(J20)-FIND("-",J20)))),0,1)+IF(ISERROR(FIND("-",K20)),0,IF(VALUE(TRIM(LEFT(K20,FIND("-",K20)-1)))&gt;VALUE(TRIM(RIGHT(K20,LEN(K20)-FIND("-",K20)))),0,1)))</f>
      </c>
      <c r="M20" s="115">
        <f>IF(L20="","",IF(VALUE(LEFT(L20))&gt;VALUE(RIGHT(L20)),"1-0","0-1"))</f>
      </c>
      <c r="P20" s="19">
        <v>12135</v>
      </c>
      <c r="Q20" s="19" t="s">
        <v>526</v>
      </c>
      <c r="R20" s="12" t="s">
        <v>142</v>
      </c>
      <c r="S20" s="12" t="s">
        <v>523</v>
      </c>
      <c r="T20" s="85" t="s">
        <v>689</v>
      </c>
      <c r="U20" s="85"/>
      <c r="V20" s="85"/>
      <c r="W20" s="85"/>
    </row>
    <row r="21" spans="1:23" s="63" customFormat="1" ht="18.75" customHeight="1">
      <c r="A21" s="58" t="s">
        <v>435</v>
      </c>
      <c r="B21" s="116" t="s">
        <v>436</v>
      </c>
      <c r="C21" s="60" t="s">
        <v>372</v>
      </c>
      <c r="D21" s="114" t="str">
        <f t="shared" si="2"/>
        <v> </v>
      </c>
      <c r="E21" s="61"/>
      <c r="F21" s="116" t="s">
        <v>437</v>
      </c>
      <c r="G21" s="60" t="s">
        <v>372</v>
      </c>
      <c r="H21" s="114" t="str">
        <f t="shared" si="3"/>
        <v> </v>
      </c>
      <c r="I21" s="62"/>
      <c r="J21" s="62"/>
      <c r="K21" s="62"/>
      <c r="L21" s="115">
        <f>IF(OR(I21="",J21=""),"",IF(VALUE(TRIM(LEFT(I21,FIND("-",I21)-1)))&gt;VALUE(TRIM(RIGHT(I21,LEN(I21)-FIND("-",I21)))),1,0)+IF(VALUE(TRIM(LEFT(J21,FIND("-",J21)-1)))&gt;VALUE(TRIM(RIGHT(J21,LEN(J21)-FIND("-",J21)))),1,0)+IF(ISERROR(FIND("-",K21)),0,IF(VALUE(TRIM(LEFT(K21,FIND("-",K21)-1)))&gt;VALUE(TRIM(RIGHT(K21,LEN(K21)-FIND("-",K21)))),1,0))&amp;"-"&amp;IF(VALUE(TRIM(LEFT(I21,FIND("-",I21)-1)))&gt;VALUE(TRIM(RIGHT(I21,LEN(I21)-FIND("-",I21)))),0,1)+IF(VALUE(TRIM(LEFT(J21,FIND("-",J21)-1)))&gt;VALUE(TRIM(RIGHT(J21,LEN(J21)-FIND("-",J21)))),0,1)+IF(ISERROR(FIND("-",K21)),0,IF(VALUE(TRIM(LEFT(K21,FIND("-",K21)-1)))&gt;VALUE(TRIM(RIGHT(K21,LEN(K21)-FIND("-",K21)))),0,1)))</f>
      </c>
      <c r="M21" s="115">
        <f>IF(L21="","",IF(VALUE(LEFT(L21))&gt;VALUE(RIGHT(L21)),VALUE(LEFT(M20))+1&amp;"-"&amp;RIGHT(M20),LEFT(M20)&amp;"-"&amp;VALUE(RIGHT(M20))+1))</f>
      </c>
      <c r="P21" s="19">
        <v>12431</v>
      </c>
      <c r="Q21" s="19" t="s">
        <v>527</v>
      </c>
      <c r="R21" s="12" t="s">
        <v>136</v>
      </c>
      <c r="S21" s="12" t="s">
        <v>523</v>
      </c>
      <c r="T21" s="85" t="s">
        <v>689</v>
      </c>
      <c r="U21" s="85"/>
      <c r="V21" s="85"/>
      <c r="W21" s="85"/>
    </row>
    <row r="22" spans="2:23" s="63" customFormat="1" ht="18.75" customHeight="1">
      <c r="B22" s="143" t="s">
        <v>438</v>
      </c>
      <c r="C22" s="60" t="s">
        <v>372</v>
      </c>
      <c r="D22" s="114" t="str">
        <f t="shared" si="2"/>
        <v> </v>
      </c>
      <c r="E22" s="61"/>
      <c r="F22" s="143" t="s">
        <v>438</v>
      </c>
      <c r="G22" s="60" t="s">
        <v>372</v>
      </c>
      <c r="H22" s="114" t="str">
        <f t="shared" si="3"/>
        <v> </v>
      </c>
      <c r="I22" s="62"/>
      <c r="J22" s="62"/>
      <c r="K22" s="62"/>
      <c r="L22" s="115">
        <f>IF(OR(I22="",J22=""),"",IF(VALUE(TRIM(LEFT(I22,FIND("-",I22)-1)))&gt;VALUE(TRIM(RIGHT(I22,LEN(I22)-FIND("-",I22)))),1,0)+IF(VALUE(TRIM(LEFT(J22,FIND("-",J22)-1)))&gt;VALUE(TRIM(RIGHT(J22,LEN(J22)-FIND("-",J22)))),1,0)+IF(ISERROR(FIND("-",K22)),0,IF(VALUE(TRIM(LEFT(K22,FIND("-",K22)-1)))&gt;VALUE(TRIM(RIGHT(K22,LEN(K22)-FIND("-",K22)))),1,0))&amp;"-"&amp;IF(VALUE(TRIM(LEFT(I22,FIND("-",I22)-1)))&gt;VALUE(TRIM(RIGHT(I22,LEN(I22)-FIND("-",I22)))),0,1)+IF(VALUE(TRIM(LEFT(J22,FIND("-",J22)-1)))&gt;VALUE(TRIM(RIGHT(J22,LEN(J22)-FIND("-",J22)))),0,1)+IF(ISERROR(FIND("-",K22)),0,IF(VALUE(TRIM(LEFT(K22,FIND("-",K22)-1)))&gt;VALUE(TRIM(RIGHT(K22,LEN(K22)-FIND("-",K22)))),0,1)))</f>
      </c>
      <c r="M22" s="115">
        <f>IF(L22="","",IF(VALUE(LEFT(L22))&gt;VALUE(RIGHT(L22)),VALUE(LEFT(M21))+1&amp;"-"&amp;RIGHT(M21),LEFT(M21)&amp;"-"&amp;VALUE(RIGHT(M21))+1))</f>
      </c>
      <c r="P22" s="19">
        <v>12445</v>
      </c>
      <c r="Q22" s="19" t="s">
        <v>528</v>
      </c>
      <c r="R22" s="12" t="s">
        <v>142</v>
      </c>
      <c r="S22" s="12" t="s">
        <v>523</v>
      </c>
      <c r="T22" s="85" t="s">
        <v>689</v>
      </c>
      <c r="U22" s="85"/>
      <c r="V22" s="85"/>
      <c r="W22" s="85"/>
    </row>
    <row r="23" spans="2:20" s="63" customFormat="1" ht="18.75" customHeight="1">
      <c r="B23" s="144"/>
      <c r="C23" s="60" t="s">
        <v>372</v>
      </c>
      <c r="D23" s="114" t="str">
        <f t="shared" si="2"/>
        <v> </v>
      </c>
      <c r="E23" s="61"/>
      <c r="F23" s="144"/>
      <c r="G23" s="60" t="s">
        <v>372</v>
      </c>
      <c r="H23" s="114" t="str">
        <f t="shared" si="3"/>
        <v> </v>
      </c>
      <c r="P23" s="78">
        <v>12659</v>
      </c>
      <c r="Q23" s="79" t="s">
        <v>529</v>
      </c>
      <c r="R23" s="69" t="s">
        <v>136</v>
      </c>
      <c r="S23" s="63" t="s">
        <v>523</v>
      </c>
      <c r="T23" s="127" t="s">
        <v>689</v>
      </c>
    </row>
    <row r="24" spans="1:20" ht="18.75" customHeight="1">
      <c r="A24" s="63"/>
      <c r="B24" s="116" t="s">
        <v>433</v>
      </c>
      <c r="C24" s="60" t="s">
        <v>372</v>
      </c>
      <c r="D24" s="114" t="str">
        <f t="shared" si="2"/>
        <v> </v>
      </c>
      <c r="E24" s="61"/>
      <c r="F24" s="116" t="s">
        <v>437</v>
      </c>
      <c r="G24" s="60" t="s">
        <v>372</v>
      </c>
      <c r="H24" s="114" t="str">
        <f t="shared" si="3"/>
        <v> </v>
      </c>
      <c r="I24" s="62"/>
      <c r="J24" s="62"/>
      <c r="K24" s="62"/>
      <c r="L24" s="115">
        <f>IF(OR(I24="",J24=""),"",IF(VALUE(TRIM(LEFT(I24,FIND("-",I24)-1)))&gt;VALUE(TRIM(RIGHT(I24,LEN(I24)-FIND("-",I24)))),1,0)+IF(VALUE(TRIM(LEFT(J24,FIND("-",J24)-1)))&gt;VALUE(TRIM(RIGHT(J24,LEN(J24)-FIND("-",J24)))),1,0)+IF(ISERROR(FIND("-",K24)),0,IF(VALUE(TRIM(LEFT(K24,FIND("-",K24)-1)))&gt;VALUE(TRIM(RIGHT(K24,LEN(K24)-FIND("-",K24)))),1,0))&amp;"-"&amp;IF(VALUE(TRIM(LEFT(I24,FIND("-",I24)-1)))&gt;VALUE(TRIM(RIGHT(I24,LEN(I24)-FIND("-",I24)))),0,1)+IF(VALUE(TRIM(LEFT(J24,FIND("-",J24)-1)))&gt;VALUE(TRIM(RIGHT(J24,LEN(J24)-FIND("-",J24)))),0,1)+IF(ISERROR(FIND("-",K24)),0,IF(VALUE(TRIM(LEFT(K24,FIND("-",K24)-1)))&gt;VALUE(TRIM(RIGHT(K24,LEN(K24)-FIND("-",K24)))),0,1)))</f>
      </c>
      <c r="M24" s="115">
        <f>IF(L24="","",IF(VALUE(LEFT(L24))&gt;VALUE(RIGHT(L24)),VALUE(LEFT(M22))+1&amp;"-"&amp;RIGHT(M22),LEFT(M22)&amp;"-"&amp;VALUE(RIGHT(M22))+1))</f>
      </c>
      <c r="N24" s="63"/>
      <c r="P24" s="19">
        <v>11822</v>
      </c>
      <c r="Q24" s="19" t="s">
        <v>530</v>
      </c>
      <c r="R24" s="12" t="s">
        <v>142</v>
      </c>
      <c r="S24" s="12" t="s">
        <v>523</v>
      </c>
      <c r="T24" s="126" t="s">
        <v>689</v>
      </c>
    </row>
    <row r="25" spans="1:20" ht="18.75" customHeight="1">
      <c r="A25" s="63"/>
      <c r="B25" s="116" t="s">
        <v>436</v>
      </c>
      <c r="C25" s="60" t="s">
        <v>372</v>
      </c>
      <c r="D25" s="114" t="str">
        <f t="shared" si="2"/>
        <v> </v>
      </c>
      <c r="E25" s="61"/>
      <c r="F25" s="116" t="s">
        <v>434</v>
      </c>
      <c r="G25" s="60" t="s">
        <v>372</v>
      </c>
      <c r="H25" s="114" t="str">
        <f t="shared" si="3"/>
        <v> </v>
      </c>
      <c r="I25" s="62"/>
      <c r="J25" s="62"/>
      <c r="K25" s="62"/>
      <c r="L25" s="115">
        <f>IF(OR(I25="",J25=""),"",IF(VALUE(TRIM(LEFT(I25,FIND("-",I25)-1)))&gt;VALUE(TRIM(RIGHT(I25,LEN(I25)-FIND("-",I25)))),1,0)+IF(VALUE(TRIM(LEFT(J25,FIND("-",J25)-1)))&gt;VALUE(TRIM(RIGHT(J25,LEN(J25)-FIND("-",J25)))),1,0)+IF(ISERROR(FIND("-",K25)),0,IF(VALUE(TRIM(LEFT(K25,FIND("-",K25)-1)))&gt;VALUE(TRIM(RIGHT(K25,LEN(K25)-FIND("-",K25)))),1,0))&amp;"-"&amp;IF(VALUE(TRIM(LEFT(I25,FIND("-",I25)-1)))&gt;VALUE(TRIM(RIGHT(I25,LEN(I25)-FIND("-",I25)))),0,1)+IF(VALUE(TRIM(LEFT(J25,FIND("-",J25)-1)))&gt;VALUE(TRIM(RIGHT(J25,LEN(J25)-FIND("-",J25)))),0,1)+IF(ISERROR(FIND("-",K25)),0,IF(VALUE(TRIM(LEFT(K25,FIND("-",K25)-1)))&gt;VALUE(TRIM(RIGHT(K25,LEN(K25)-FIND("-",K25)))),0,1)))</f>
      </c>
      <c r="M25" s="115">
        <f>IF(L25="","",IF(VALUE(LEFT(L25))&gt;VALUE(RIGHT(L25)),VALUE(LEFT(M24))+1&amp;"-"&amp;RIGHT(M24),LEFT(M24)&amp;"-"&amp;VALUE(RIGHT(M24))+1))</f>
      </c>
      <c r="N25" s="63"/>
      <c r="P25" s="19">
        <v>12785</v>
      </c>
      <c r="Q25" s="19" t="s">
        <v>531</v>
      </c>
      <c r="R25" s="12" t="s">
        <v>136</v>
      </c>
      <c r="S25" s="12" t="s">
        <v>523</v>
      </c>
      <c r="T25" s="126" t="s">
        <v>689</v>
      </c>
    </row>
    <row r="26" spans="1:20" ht="12.75">
      <c r="A26" s="63"/>
      <c r="B26" s="89"/>
      <c r="C26" s="90"/>
      <c r="D26" s="90"/>
      <c r="E26" s="91"/>
      <c r="F26" s="89"/>
      <c r="G26" s="90"/>
      <c r="H26" s="90"/>
      <c r="I26" s="71"/>
      <c r="J26" s="71"/>
      <c r="K26" s="71"/>
      <c r="L26" s="71"/>
      <c r="M26" s="71"/>
      <c r="N26" s="63"/>
      <c r="P26" s="19">
        <v>12432</v>
      </c>
      <c r="Q26" s="19" t="s">
        <v>532</v>
      </c>
      <c r="R26" s="12" t="s">
        <v>32</v>
      </c>
      <c r="S26" s="12" t="s">
        <v>523</v>
      </c>
      <c r="T26" s="126" t="s">
        <v>689</v>
      </c>
    </row>
    <row r="27" spans="9:20" ht="12.75">
      <c r="I27" s="71"/>
      <c r="J27" s="71"/>
      <c r="K27" s="71"/>
      <c r="L27" s="71"/>
      <c r="M27" s="71"/>
      <c r="P27" s="19">
        <v>12435</v>
      </c>
      <c r="Q27" s="19" t="s">
        <v>533</v>
      </c>
      <c r="R27" s="12" t="s">
        <v>32</v>
      </c>
      <c r="S27" s="12" t="s">
        <v>523</v>
      </c>
      <c r="T27" s="126" t="s">
        <v>689</v>
      </c>
    </row>
    <row r="28" spans="4:20" ht="12.75">
      <c r="D28" s="72" t="s">
        <v>439</v>
      </c>
      <c r="E28" s="73"/>
      <c r="H28" s="113">
        <f>IF(M25="","",IF(VALUE(LEFT(M25))&gt;VALUE(RIGHT(M25)),D19,H19))</f>
      </c>
      <c r="I28" s="71"/>
      <c r="J28" s="71"/>
      <c r="K28" s="71"/>
      <c r="L28" s="71"/>
      <c r="M28" s="71"/>
      <c r="P28" s="80">
        <v>12466</v>
      </c>
      <c r="Q28" s="19" t="s">
        <v>534</v>
      </c>
      <c r="R28" s="12" t="s">
        <v>30</v>
      </c>
      <c r="S28" s="1" t="s">
        <v>523</v>
      </c>
      <c r="T28" s="126" t="s">
        <v>689</v>
      </c>
    </row>
    <row r="29" spans="8:32" ht="12.75">
      <c r="H29" s="71"/>
      <c r="I29" s="71"/>
      <c r="J29" s="71"/>
      <c r="K29" s="71"/>
      <c r="L29" s="71"/>
      <c r="M29" s="71"/>
      <c r="P29" s="19">
        <v>12821</v>
      </c>
      <c r="Q29" s="19" t="s">
        <v>665</v>
      </c>
      <c r="R29" s="12" t="s">
        <v>142</v>
      </c>
      <c r="S29" s="81" t="s">
        <v>523</v>
      </c>
      <c r="T29" s="1" t="s">
        <v>689</v>
      </c>
      <c r="V29" s="1" t="s">
        <v>372</v>
      </c>
      <c r="W29" s="1" t="s">
        <v>372</v>
      </c>
      <c r="X29" s="1" t="s">
        <v>372</v>
      </c>
      <c r="Y29" s="1" t="s">
        <v>372</v>
      </c>
      <c r="Z29" s="1" t="s">
        <v>372</v>
      </c>
      <c r="AA29" s="1" t="s">
        <v>372</v>
      </c>
      <c r="AB29" s="1" t="s">
        <v>372</v>
      </c>
      <c r="AC29" s="1" t="s">
        <v>372</v>
      </c>
      <c r="AD29" s="1" t="s">
        <v>372</v>
      </c>
      <c r="AE29" s="1" t="s">
        <v>372</v>
      </c>
      <c r="AF29" s="1" t="s">
        <v>372</v>
      </c>
    </row>
    <row r="30" spans="4:20" ht="12.75">
      <c r="D30" s="72" t="s">
        <v>442</v>
      </c>
      <c r="E30" s="73"/>
      <c r="H30" s="113">
        <f>M25</f>
      </c>
      <c r="I30" s="71"/>
      <c r="J30" s="71"/>
      <c r="K30" s="71"/>
      <c r="L30" s="71"/>
      <c r="M30" s="71"/>
      <c r="O30" s="92"/>
      <c r="P30" s="19">
        <v>11867</v>
      </c>
      <c r="Q30" s="19" t="s">
        <v>565</v>
      </c>
      <c r="R30" s="12" t="s">
        <v>126</v>
      </c>
      <c r="S30" s="81" t="s">
        <v>504</v>
      </c>
      <c r="T30" s="1" t="s">
        <v>689</v>
      </c>
    </row>
    <row r="31" spans="1:20" ht="12.75">
      <c r="A31" s="99"/>
      <c r="B31" s="95"/>
      <c r="C31" s="96"/>
      <c r="D31" s="93"/>
      <c r="E31" s="93"/>
      <c r="F31" s="95"/>
      <c r="G31" s="96"/>
      <c r="H31" s="93"/>
      <c r="I31" s="97"/>
      <c r="J31" s="97"/>
      <c r="K31" s="97"/>
      <c r="L31" s="98"/>
      <c r="M31" s="98"/>
      <c r="N31" s="92"/>
      <c r="O31" s="92"/>
      <c r="P31" s="80">
        <v>11868</v>
      </c>
      <c r="Q31" s="19" t="s">
        <v>566</v>
      </c>
      <c r="R31" s="12" t="s">
        <v>142</v>
      </c>
      <c r="S31" s="1" t="s">
        <v>504</v>
      </c>
      <c r="T31" s="1" t="s">
        <v>689</v>
      </c>
    </row>
    <row r="32" spans="1:26" s="63" customFormat="1" ht="18.75" customHeight="1">
      <c r="A32" s="103"/>
      <c r="B32" s="91"/>
      <c r="C32" s="91"/>
      <c r="D32" s="91"/>
      <c r="E32" s="91"/>
      <c r="F32" s="91"/>
      <c r="G32" s="91"/>
      <c r="H32" s="91"/>
      <c r="I32" s="100"/>
      <c r="J32" s="100"/>
      <c r="K32" s="100"/>
      <c r="L32" s="100"/>
      <c r="M32" s="100"/>
      <c r="N32" s="101"/>
      <c r="O32" s="101"/>
      <c r="P32" s="78">
        <v>11865</v>
      </c>
      <c r="Q32" s="79" t="s">
        <v>567</v>
      </c>
      <c r="R32" s="69" t="s">
        <v>126</v>
      </c>
      <c r="S32" s="63" t="s">
        <v>504</v>
      </c>
      <c r="T32" s="63" t="s">
        <v>689</v>
      </c>
      <c r="U32" s="63" t="s">
        <v>372</v>
      </c>
      <c r="V32" s="63" t="s">
        <v>372</v>
      </c>
      <c r="W32" s="63" t="s">
        <v>372</v>
      </c>
      <c r="X32" s="63" t="s">
        <v>372</v>
      </c>
      <c r="Y32" s="63" t="s">
        <v>372</v>
      </c>
      <c r="Z32" s="63" t="s">
        <v>372</v>
      </c>
    </row>
    <row r="33" spans="1:23" s="63" customFormat="1" ht="18.75" customHeight="1">
      <c r="A33" s="1"/>
      <c r="B33" s="46"/>
      <c r="C33" s="46"/>
      <c r="D33" s="46" t="s">
        <v>423</v>
      </c>
      <c r="E33" s="47"/>
      <c r="F33" s="46"/>
      <c r="G33" s="46"/>
      <c r="H33" s="46" t="s">
        <v>424</v>
      </c>
      <c r="I33" s="46"/>
      <c r="J33" s="46"/>
      <c r="K33" s="46"/>
      <c r="L33" s="46"/>
      <c r="M33" s="46"/>
      <c r="N33" s="1"/>
      <c r="O33" s="101"/>
      <c r="P33" s="78">
        <v>10870</v>
      </c>
      <c r="Q33" s="79" t="s">
        <v>568</v>
      </c>
      <c r="R33" s="69" t="s">
        <v>142</v>
      </c>
      <c r="S33" s="63" t="s">
        <v>504</v>
      </c>
      <c r="T33" s="63" t="s">
        <v>689</v>
      </c>
      <c r="U33" s="63" t="s">
        <v>372</v>
      </c>
      <c r="V33" s="63" t="s">
        <v>372</v>
      </c>
      <c r="W33" s="63" t="s">
        <v>372</v>
      </c>
    </row>
    <row r="34" spans="1:20" s="63" customFormat="1" ht="18.75" customHeight="1">
      <c r="A34" s="1"/>
      <c r="B34" s="54">
        <v>1</v>
      </c>
      <c r="C34" s="55" t="s">
        <v>426</v>
      </c>
      <c r="D34" s="56" t="str">
        <f>VLOOKUP(B34,CLUB,2,0)</f>
        <v>CN SABADELL PROMESES “B”</v>
      </c>
      <c r="E34" s="47"/>
      <c r="F34" s="54">
        <v>2</v>
      </c>
      <c r="G34" s="55" t="s">
        <v>426</v>
      </c>
      <c r="H34" s="56" t="str">
        <f>VLOOKUP(F34,CLUB,2,0)</f>
        <v>CTT AMICS TERRASSA "E"</v>
      </c>
      <c r="I34" s="55" t="s">
        <v>427</v>
      </c>
      <c r="J34" s="55" t="s">
        <v>428</v>
      </c>
      <c r="K34" s="55" t="s">
        <v>429</v>
      </c>
      <c r="L34" s="57" t="s">
        <v>430</v>
      </c>
      <c r="M34" s="57" t="s">
        <v>431</v>
      </c>
      <c r="N34" s="1"/>
      <c r="O34" s="101"/>
      <c r="P34" s="78">
        <v>10859</v>
      </c>
      <c r="Q34" s="79" t="s">
        <v>569</v>
      </c>
      <c r="R34" s="69" t="s">
        <v>126</v>
      </c>
      <c r="S34" s="63" t="s">
        <v>504</v>
      </c>
      <c r="T34" s="63" t="s">
        <v>689</v>
      </c>
    </row>
    <row r="35" spans="1:20" s="63" customFormat="1" ht="18.75" customHeight="1">
      <c r="A35" s="53" t="s">
        <v>444</v>
      </c>
      <c r="B35" s="116" t="s">
        <v>433</v>
      </c>
      <c r="C35" s="60" t="s">
        <v>372</v>
      </c>
      <c r="D35" s="114" t="str">
        <f aca="true" t="shared" si="4" ref="D35:D40">VLOOKUP(C35,jugA1,2,0)</f>
        <v> </v>
      </c>
      <c r="E35" s="61"/>
      <c r="F35" s="116" t="s">
        <v>434</v>
      </c>
      <c r="G35" s="60" t="s">
        <v>372</v>
      </c>
      <c r="H35" s="114" t="str">
        <f aca="true" t="shared" si="5" ref="H35:H40">VLOOKUP(G35,jugA1,2,0)</f>
        <v> </v>
      </c>
      <c r="I35" s="62"/>
      <c r="J35" s="62"/>
      <c r="K35" s="62"/>
      <c r="L35" s="115">
        <f>IF(OR(I35="",J35=""),"",IF(VALUE(TRIM(LEFT(I35,FIND("-",I35)-1)))&gt;VALUE(TRIM(RIGHT(I35,LEN(I35)-FIND("-",I35)))),1,0)+IF(VALUE(TRIM(LEFT(J35,FIND("-",J35)-1)))&gt;VALUE(TRIM(RIGHT(J35,LEN(J35)-FIND("-",J35)))),1,0)+IF(ISERROR(FIND("-",K35)),0,IF(VALUE(TRIM(LEFT(K35,FIND("-",K35)-1)))&gt;VALUE(TRIM(RIGHT(K35,LEN(K35)-FIND("-",K35)))),1,0))&amp;"-"&amp;IF(VALUE(TRIM(LEFT(I35,FIND("-",I35)-1)))&gt;VALUE(TRIM(RIGHT(I35,LEN(I35)-FIND("-",I35)))),0,1)+IF(VALUE(TRIM(LEFT(J35,FIND("-",J35)-1)))&gt;VALUE(TRIM(RIGHT(J35,LEN(J35)-FIND("-",J35)))),0,1)+IF(ISERROR(FIND("-",K35)),0,IF(VALUE(TRIM(LEFT(K35,FIND("-",K35)-1)))&gt;VALUE(TRIM(RIGHT(K35,LEN(K35)-FIND("-",K35)))),0,1)))</f>
      </c>
      <c r="M35" s="115">
        <f>IF(L35="","",IF(VALUE(LEFT(L35))&gt;VALUE(RIGHT(L35)),"1-0","0-1"))</f>
      </c>
      <c r="O35" s="101"/>
      <c r="P35" s="78">
        <v>10853</v>
      </c>
      <c r="Q35" s="79" t="s">
        <v>570</v>
      </c>
      <c r="R35" s="69" t="s">
        <v>142</v>
      </c>
      <c r="S35" s="63" t="s">
        <v>504</v>
      </c>
      <c r="T35" s="63" t="s">
        <v>689</v>
      </c>
    </row>
    <row r="36" spans="1:20" ht="18.75" customHeight="1">
      <c r="A36" s="58" t="s">
        <v>435</v>
      </c>
      <c r="B36" s="116" t="s">
        <v>436</v>
      </c>
      <c r="C36" s="60" t="s">
        <v>372</v>
      </c>
      <c r="D36" s="114" t="str">
        <f t="shared" si="4"/>
        <v> </v>
      </c>
      <c r="E36" s="61"/>
      <c r="F36" s="116" t="s">
        <v>437</v>
      </c>
      <c r="G36" s="60" t="s">
        <v>372</v>
      </c>
      <c r="H36" s="114" t="str">
        <f t="shared" si="5"/>
        <v> </v>
      </c>
      <c r="I36" s="62"/>
      <c r="J36" s="62"/>
      <c r="K36" s="62"/>
      <c r="L36" s="115">
        <f>IF(OR(I36="",J36=""),"",IF(VALUE(TRIM(LEFT(I36,FIND("-",I36)-1)))&gt;VALUE(TRIM(RIGHT(I36,LEN(I36)-FIND("-",I36)))),1,0)+IF(VALUE(TRIM(LEFT(J36,FIND("-",J36)-1)))&gt;VALUE(TRIM(RIGHT(J36,LEN(J36)-FIND("-",J36)))),1,0)+IF(ISERROR(FIND("-",K36)),0,IF(VALUE(TRIM(LEFT(K36,FIND("-",K36)-1)))&gt;VALUE(TRIM(RIGHT(K36,LEN(K36)-FIND("-",K36)))),1,0))&amp;"-"&amp;IF(VALUE(TRIM(LEFT(I36,FIND("-",I36)-1)))&gt;VALUE(TRIM(RIGHT(I36,LEN(I36)-FIND("-",I36)))),0,1)+IF(VALUE(TRIM(LEFT(J36,FIND("-",J36)-1)))&gt;VALUE(TRIM(RIGHT(J36,LEN(J36)-FIND("-",J36)))),0,1)+IF(ISERROR(FIND("-",K36)),0,IF(VALUE(TRIM(LEFT(K36,FIND("-",K36)-1)))&gt;VALUE(TRIM(RIGHT(K36,LEN(K36)-FIND("-",K36)))),0,1)))</f>
      </c>
      <c r="M36" s="115">
        <f>IF(L36="","",IF(VALUE(LEFT(L36))&gt;VALUE(RIGHT(L36)),VALUE(LEFT(M35))+1&amp;"-"&amp;RIGHT(M35),LEFT(M35)&amp;"-"&amp;VALUE(RIGHT(M35))+1))</f>
      </c>
      <c r="N36" s="63"/>
      <c r="O36" s="92"/>
      <c r="P36" s="80">
        <v>10855</v>
      </c>
      <c r="Q36" s="19" t="s">
        <v>571</v>
      </c>
      <c r="R36" s="12" t="s">
        <v>126</v>
      </c>
      <c r="S36" s="1" t="s">
        <v>504</v>
      </c>
      <c r="T36" s="1" t="s">
        <v>689</v>
      </c>
    </row>
    <row r="37" spans="1:20" ht="18.75" customHeight="1">
      <c r="A37" s="63"/>
      <c r="B37" s="143" t="s">
        <v>438</v>
      </c>
      <c r="C37" s="60" t="s">
        <v>372</v>
      </c>
      <c r="D37" s="114" t="str">
        <f t="shared" si="4"/>
        <v> </v>
      </c>
      <c r="E37" s="61"/>
      <c r="F37" s="143" t="s">
        <v>438</v>
      </c>
      <c r="G37" s="60" t="s">
        <v>372</v>
      </c>
      <c r="H37" s="114" t="str">
        <f t="shared" si="5"/>
        <v> </v>
      </c>
      <c r="I37" s="62"/>
      <c r="J37" s="62"/>
      <c r="K37" s="62"/>
      <c r="L37" s="115">
        <f>IF(OR(I37="",J37=""),"",IF(VALUE(TRIM(LEFT(I37,FIND("-",I37)-1)))&gt;VALUE(TRIM(RIGHT(I37,LEN(I37)-FIND("-",I37)))),1,0)+IF(VALUE(TRIM(LEFT(J37,FIND("-",J37)-1)))&gt;VALUE(TRIM(RIGHT(J37,LEN(J37)-FIND("-",J37)))),1,0)+IF(ISERROR(FIND("-",K37)),0,IF(VALUE(TRIM(LEFT(K37,FIND("-",K37)-1)))&gt;VALUE(TRIM(RIGHT(K37,LEN(K37)-FIND("-",K37)))),1,0))&amp;"-"&amp;IF(VALUE(TRIM(LEFT(I37,FIND("-",I37)-1)))&gt;VALUE(TRIM(RIGHT(I37,LEN(I37)-FIND("-",I37)))),0,1)+IF(VALUE(TRIM(LEFT(J37,FIND("-",J37)-1)))&gt;VALUE(TRIM(RIGHT(J37,LEN(J37)-FIND("-",J37)))),0,1)+IF(ISERROR(FIND("-",K37)),0,IF(VALUE(TRIM(LEFT(K37,FIND("-",K37)-1)))&gt;VALUE(TRIM(RIGHT(K37,LEN(K37)-FIND("-",K37)))),0,1)))</f>
      </c>
      <c r="M37" s="115">
        <f>IF(L37="","",IF(VALUE(LEFT(L37))&gt;VALUE(RIGHT(L37)),VALUE(LEFT(M36))+1&amp;"-"&amp;RIGHT(M36),LEFT(M36)&amp;"-"&amp;VALUE(RIGHT(M36))+1))</f>
      </c>
      <c r="N37" s="63"/>
      <c r="O37" s="92"/>
      <c r="P37" s="80">
        <v>11951</v>
      </c>
      <c r="Q37" s="19" t="s">
        <v>666</v>
      </c>
      <c r="R37" s="12" t="s">
        <v>45</v>
      </c>
      <c r="S37" s="1" t="s">
        <v>104</v>
      </c>
      <c r="T37" s="1" t="s">
        <v>689</v>
      </c>
    </row>
    <row r="38" spans="1:20" ht="18.75" customHeight="1">
      <c r="A38" s="63"/>
      <c r="B38" s="144"/>
      <c r="C38" s="60" t="s">
        <v>372</v>
      </c>
      <c r="D38" s="114" t="str">
        <f t="shared" si="4"/>
        <v> </v>
      </c>
      <c r="E38" s="61"/>
      <c r="F38" s="144"/>
      <c r="G38" s="60" t="s">
        <v>372</v>
      </c>
      <c r="H38" s="114" t="str">
        <f t="shared" si="5"/>
        <v> </v>
      </c>
      <c r="I38" s="63"/>
      <c r="J38" s="63"/>
      <c r="K38" s="63"/>
      <c r="L38" s="63"/>
      <c r="M38" s="63"/>
      <c r="N38" s="63"/>
      <c r="O38" s="92"/>
      <c r="P38" s="80">
        <v>6610</v>
      </c>
      <c r="Q38" s="19" t="s">
        <v>667</v>
      </c>
      <c r="R38" s="12" t="s">
        <v>30</v>
      </c>
      <c r="S38" s="1" t="s">
        <v>104</v>
      </c>
      <c r="T38" s="1" t="s">
        <v>689</v>
      </c>
    </row>
    <row r="39" spans="1:20" ht="18.75" customHeight="1">
      <c r="A39" s="63"/>
      <c r="B39" s="116" t="s">
        <v>433</v>
      </c>
      <c r="C39" s="60" t="s">
        <v>372</v>
      </c>
      <c r="D39" s="114" t="str">
        <f t="shared" si="4"/>
        <v> </v>
      </c>
      <c r="E39" s="61"/>
      <c r="F39" s="116" t="s">
        <v>437</v>
      </c>
      <c r="G39" s="60" t="s">
        <v>372</v>
      </c>
      <c r="H39" s="114" t="str">
        <f t="shared" si="5"/>
        <v> </v>
      </c>
      <c r="I39" s="62"/>
      <c r="J39" s="62"/>
      <c r="K39" s="62"/>
      <c r="L39" s="115">
        <f>IF(OR(I39="",J39=""),"",IF(VALUE(TRIM(LEFT(I39,FIND("-",I39)-1)))&gt;VALUE(TRIM(RIGHT(I39,LEN(I39)-FIND("-",I39)))),1,0)+IF(VALUE(TRIM(LEFT(J39,FIND("-",J39)-1)))&gt;VALUE(TRIM(RIGHT(J39,LEN(J39)-FIND("-",J39)))),1,0)+IF(ISERROR(FIND("-",K39)),0,IF(VALUE(TRIM(LEFT(K39,FIND("-",K39)-1)))&gt;VALUE(TRIM(RIGHT(K39,LEN(K39)-FIND("-",K39)))),1,0))&amp;"-"&amp;IF(VALUE(TRIM(LEFT(I39,FIND("-",I39)-1)))&gt;VALUE(TRIM(RIGHT(I39,LEN(I39)-FIND("-",I39)))),0,1)+IF(VALUE(TRIM(LEFT(J39,FIND("-",J39)-1)))&gt;VALUE(TRIM(RIGHT(J39,LEN(J39)-FIND("-",J39)))),0,1)+IF(ISERROR(FIND("-",K39)),0,IF(VALUE(TRIM(LEFT(K39,FIND("-",K39)-1)))&gt;VALUE(TRIM(RIGHT(K39,LEN(K39)-FIND("-",K39)))),0,1)))</f>
      </c>
      <c r="M39" s="115">
        <f>IF(L39="","",IF(VALUE(LEFT(L39))&gt;VALUE(RIGHT(L39)),VALUE(LEFT(M37))+1&amp;"-"&amp;RIGHT(M37),LEFT(M37)&amp;"-"&amp;VALUE(RIGHT(M37))+1))</f>
      </c>
      <c r="N39" s="63"/>
      <c r="O39" s="92"/>
      <c r="P39" s="80">
        <v>10239</v>
      </c>
      <c r="Q39" s="19" t="s">
        <v>668</v>
      </c>
      <c r="R39" s="12" t="s">
        <v>16</v>
      </c>
      <c r="S39" s="1" t="s">
        <v>104</v>
      </c>
      <c r="T39" s="1" t="s">
        <v>689</v>
      </c>
    </row>
    <row r="40" spans="1:20" ht="18.75" customHeight="1">
      <c r="A40" s="63"/>
      <c r="B40" s="116" t="s">
        <v>436</v>
      </c>
      <c r="C40" s="60" t="s">
        <v>372</v>
      </c>
      <c r="D40" s="114" t="str">
        <f t="shared" si="4"/>
        <v> </v>
      </c>
      <c r="E40" s="61"/>
      <c r="F40" s="116" t="s">
        <v>434</v>
      </c>
      <c r="G40" s="60" t="s">
        <v>372</v>
      </c>
      <c r="H40" s="114" t="str">
        <f t="shared" si="5"/>
        <v> </v>
      </c>
      <c r="I40" s="62"/>
      <c r="J40" s="62"/>
      <c r="K40" s="62"/>
      <c r="L40" s="115">
        <f>IF(OR(I40="",J40=""),"",IF(VALUE(TRIM(LEFT(I40,FIND("-",I40)-1)))&gt;VALUE(TRIM(RIGHT(I40,LEN(I40)-FIND("-",I40)))),1,0)+IF(VALUE(TRIM(LEFT(J40,FIND("-",J40)-1)))&gt;VALUE(TRIM(RIGHT(J40,LEN(J40)-FIND("-",J40)))),1,0)+IF(ISERROR(FIND("-",K40)),0,IF(VALUE(TRIM(LEFT(K40,FIND("-",K40)-1)))&gt;VALUE(TRIM(RIGHT(K40,LEN(K40)-FIND("-",K40)))),1,0))&amp;"-"&amp;IF(VALUE(TRIM(LEFT(I40,FIND("-",I40)-1)))&gt;VALUE(TRIM(RIGHT(I40,LEN(I40)-FIND("-",I40)))),0,1)+IF(VALUE(TRIM(LEFT(J40,FIND("-",J40)-1)))&gt;VALUE(TRIM(RIGHT(J40,LEN(J40)-FIND("-",J40)))),0,1)+IF(ISERROR(FIND("-",K40)),0,IF(VALUE(TRIM(LEFT(K40,FIND("-",K40)-1)))&gt;VALUE(TRIM(RIGHT(K40,LEN(K40)-FIND("-",K40)))),0,1)))</f>
      </c>
      <c r="M40" s="115">
        <f>IF(L40="","",IF(VALUE(LEFT(L40))&gt;VALUE(RIGHT(L40)),VALUE(LEFT(M39))+1&amp;"-"&amp;RIGHT(M39),LEFT(M39)&amp;"-"&amp;VALUE(RIGHT(M39))+1))</f>
      </c>
      <c r="N40" s="63"/>
      <c r="O40" s="92"/>
      <c r="P40" s="50">
        <v>5870</v>
      </c>
      <c r="Q40" s="12" t="s">
        <v>669</v>
      </c>
      <c r="R40" s="12" t="s">
        <v>30</v>
      </c>
      <c r="S40" s="1" t="s">
        <v>104</v>
      </c>
      <c r="T40" s="1" t="s">
        <v>689</v>
      </c>
    </row>
    <row r="41" spans="1:20" ht="12.75">
      <c r="A41" s="63"/>
      <c r="B41" s="89"/>
      <c r="C41" s="90"/>
      <c r="D41" s="90"/>
      <c r="E41" s="91"/>
      <c r="F41" s="89"/>
      <c r="G41" s="90"/>
      <c r="H41" s="90"/>
      <c r="I41" s="71"/>
      <c r="J41" s="71"/>
      <c r="K41" s="71"/>
      <c r="L41" s="71"/>
      <c r="M41" s="71"/>
      <c r="N41" s="63"/>
      <c r="O41" s="92"/>
      <c r="P41" s="50">
        <v>11949</v>
      </c>
      <c r="Q41" s="12" t="s">
        <v>670</v>
      </c>
      <c r="R41" s="12" t="s">
        <v>136</v>
      </c>
      <c r="S41" s="1" t="s">
        <v>104</v>
      </c>
      <c r="T41" s="1" t="s">
        <v>689</v>
      </c>
    </row>
    <row r="42" spans="9:20" ht="12.75">
      <c r="I42" s="71"/>
      <c r="J42" s="71"/>
      <c r="K42" s="71"/>
      <c r="L42" s="71"/>
      <c r="M42" s="71"/>
      <c r="O42" s="92"/>
      <c r="P42" s="50">
        <v>10724</v>
      </c>
      <c r="Q42" s="12" t="s">
        <v>671</v>
      </c>
      <c r="R42" s="12" t="s">
        <v>30</v>
      </c>
      <c r="S42" s="1" t="s">
        <v>104</v>
      </c>
      <c r="T42" s="1" t="s">
        <v>689</v>
      </c>
    </row>
    <row r="43" spans="4:20" ht="12.75">
      <c r="D43" s="72" t="s">
        <v>439</v>
      </c>
      <c r="E43" s="73"/>
      <c r="H43" s="113">
        <f>IF(M40="","",IF(VALUE(LEFT(M40))&gt;VALUE(RIGHT(M40)),D34,H34))</f>
      </c>
      <c r="I43" s="71"/>
      <c r="J43" s="71"/>
      <c r="K43" s="71"/>
      <c r="L43" s="71"/>
      <c r="M43" s="71"/>
      <c r="O43" s="92"/>
      <c r="P43" s="50">
        <v>8593</v>
      </c>
      <c r="Q43" s="12" t="s">
        <v>672</v>
      </c>
      <c r="R43" s="12" t="s">
        <v>30</v>
      </c>
      <c r="S43" s="1" t="s">
        <v>104</v>
      </c>
      <c r="T43" s="1" t="s">
        <v>689</v>
      </c>
    </row>
    <row r="44" spans="8:20" ht="12.75">
      <c r="H44" s="71"/>
      <c r="I44" s="71"/>
      <c r="J44" s="71"/>
      <c r="K44" s="71"/>
      <c r="L44" s="71"/>
      <c r="M44" s="71"/>
      <c r="O44" s="92"/>
      <c r="P44" s="50">
        <v>6826</v>
      </c>
      <c r="Q44" s="12" t="s">
        <v>673</v>
      </c>
      <c r="R44" s="12" t="s">
        <v>30</v>
      </c>
      <c r="S44" s="1" t="s">
        <v>104</v>
      </c>
      <c r="T44" s="1" t="s">
        <v>689</v>
      </c>
    </row>
    <row r="45" spans="4:20" ht="12.75">
      <c r="D45" s="72" t="s">
        <v>442</v>
      </c>
      <c r="E45" s="73"/>
      <c r="H45" s="113">
        <f>M40</f>
      </c>
      <c r="I45" s="71"/>
      <c r="J45" s="71"/>
      <c r="K45" s="71"/>
      <c r="L45" s="71"/>
      <c r="M45" s="71"/>
      <c r="O45" s="92"/>
      <c r="P45" s="50">
        <v>10177</v>
      </c>
      <c r="Q45" s="12" t="s">
        <v>674</v>
      </c>
      <c r="R45" s="12" t="s">
        <v>8</v>
      </c>
      <c r="S45" s="1" t="s">
        <v>104</v>
      </c>
      <c r="T45" s="1" t="s">
        <v>689</v>
      </c>
    </row>
    <row r="46" spans="1:20" s="63" customFormat="1" ht="18.75" customHeight="1">
      <c r="A46" s="103"/>
      <c r="B46" s="91"/>
      <c r="C46" s="91"/>
      <c r="D46" s="91"/>
      <c r="E46" s="91"/>
      <c r="F46" s="91"/>
      <c r="G46" s="91"/>
      <c r="H46" s="91"/>
      <c r="I46" s="100"/>
      <c r="J46" s="100"/>
      <c r="K46" s="100"/>
      <c r="L46" s="100"/>
      <c r="M46" s="100"/>
      <c r="N46" s="101"/>
      <c r="O46" s="101"/>
      <c r="P46" s="68">
        <v>9209</v>
      </c>
      <c r="Q46" s="69" t="s">
        <v>675</v>
      </c>
      <c r="R46" s="69" t="s">
        <v>30</v>
      </c>
      <c r="S46" s="63" t="s">
        <v>104</v>
      </c>
      <c r="T46" s="63" t="s">
        <v>689</v>
      </c>
    </row>
    <row r="47" spans="1:20" s="63" customFormat="1" ht="18.75" customHeight="1">
      <c r="A47" s="102"/>
      <c r="B47" s="91"/>
      <c r="C47" s="91"/>
      <c r="D47" s="91"/>
      <c r="E47" s="91"/>
      <c r="F47" s="91"/>
      <c r="G47" s="91"/>
      <c r="H47" s="91"/>
      <c r="I47" s="100"/>
      <c r="J47" s="100"/>
      <c r="K47" s="100"/>
      <c r="L47" s="100"/>
      <c r="M47" s="100"/>
      <c r="N47" s="101"/>
      <c r="O47" s="101"/>
      <c r="P47" s="68">
        <v>7933</v>
      </c>
      <c r="Q47" s="69" t="s">
        <v>676</v>
      </c>
      <c r="R47" s="69" t="s">
        <v>45</v>
      </c>
      <c r="S47" s="63" t="s">
        <v>104</v>
      </c>
      <c r="T47" s="63" t="s">
        <v>689</v>
      </c>
    </row>
    <row r="48" spans="1:20" s="63" customFormat="1" ht="18.75" customHeight="1">
      <c r="A48" s="102"/>
      <c r="B48" s="91"/>
      <c r="C48" s="91"/>
      <c r="D48" s="91"/>
      <c r="E48" s="91"/>
      <c r="F48" s="91"/>
      <c r="G48" s="91"/>
      <c r="H48" s="91"/>
      <c r="I48" s="100"/>
      <c r="J48" s="100"/>
      <c r="K48" s="100"/>
      <c r="L48" s="100"/>
      <c r="M48" s="100"/>
      <c r="N48" s="101"/>
      <c r="O48" s="101"/>
      <c r="P48" s="68">
        <v>8974</v>
      </c>
      <c r="Q48" s="69" t="s">
        <v>677</v>
      </c>
      <c r="R48" s="69" t="s">
        <v>8</v>
      </c>
      <c r="S48" s="63" t="s">
        <v>104</v>
      </c>
      <c r="T48" s="63" t="s">
        <v>689</v>
      </c>
    </row>
    <row r="49" spans="16:20" ht="12.75">
      <c r="P49" s="50">
        <v>7755</v>
      </c>
      <c r="Q49" s="12" t="s">
        <v>678</v>
      </c>
      <c r="R49" s="12" t="s">
        <v>32</v>
      </c>
      <c r="S49" s="1" t="s">
        <v>104</v>
      </c>
      <c r="T49" s="1" t="s">
        <v>689</v>
      </c>
    </row>
    <row r="50" spans="4:20" ht="12.75">
      <c r="D50" s="46" t="s">
        <v>446</v>
      </c>
      <c r="H50" s="46" t="s">
        <v>446</v>
      </c>
      <c r="P50" s="50">
        <v>11179</v>
      </c>
      <c r="Q50" s="12" t="s">
        <v>679</v>
      </c>
      <c r="R50" s="12" t="s">
        <v>32</v>
      </c>
      <c r="S50" s="1" t="s">
        <v>104</v>
      </c>
      <c r="T50" s="1" t="s">
        <v>689</v>
      </c>
    </row>
    <row r="51" spans="16:20" ht="12.75">
      <c r="P51" s="50">
        <v>6383</v>
      </c>
      <c r="Q51" s="12" t="s">
        <v>680</v>
      </c>
      <c r="R51" s="12" t="s">
        <v>126</v>
      </c>
      <c r="S51" s="1" t="s">
        <v>104</v>
      </c>
      <c r="T51" s="1" t="s">
        <v>689</v>
      </c>
    </row>
    <row r="52" spans="2:20" ht="18.75" customHeight="1">
      <c r="B52" s="59" t="s">
        <v>433</v>
      </c>
      <c r="C52" s="82"/>
      <c r="D52" s="60"/>
      <c r="E52" s="61"/>
      <c r="F52" s="59" t="s">
        <v>434</v>
      </c>
      <c r="G52" s="82"/>
      <c r="H52" s="60"/>
      <c r="P52" s="50">
        <v>8592</v>
      </c>
      <c r="Q52" s="12" t="s">
        <v>681</v>
      </c>
      <c r="R52" s="12" t="s">
        <v>8</v>
      </c>
      <c r="S52" s="1" t="s">
        <v>104</v>
      </c>
      <c r="T52" s="1" t="s">
        <v>689</v>
      </c>
    </row>
    <row r="53" spans="2:20" ht="18.75" customHeight="1">
      <c r="B53" s="59" t="s">
        <v>436</v>
      </c>
      <c r="C53" s="82"/>
      <c r="D53" s="60"/>
      <c r="E53" s="61"/>
      <c r="F53" s="59" t="s">
        <v>437</v>
      </c>
      <c r="G53" s="82"/>
      <c r="H53" s="60"/>
      <c r="P53" s="50">
        <v>11747</v>
      </c>
      <c r="Q53" s="12" t="s">
        <v>682</v>
      </c>
      <c r="R53" s="12" t="s">
        <v>136</v>
      </c>
      <c r="S53" s="1" t="s">
        <v>104</v>
      </c>
      <c r="T53" s="1" t="s">
        <v>689</v>
      </c>
    </row>
    <row r="54" spans="2:20" ht="18.75" customHeight="1">
      <c r="B54" s="141" t="s">
        <v>438</v>
      </c>
      <c r="C54" s="83"/>
      <c r="D54" s="60"/>
      <c r="E54" s="61"/>
      <c r="F54" s="141" t="s">
        <v>438</v>
      </c>
      <c r="G54" s="83"/>
      <c r="H54" s="60"/>
      <c r="P54" s="50">
        <v>8615</v>
      </c>
      <c r="Q54" s="12" t="s">
        <v>683</v>
      </c>
      <c r="R54" s="12" t="s">
        <v>136</v>
      </c>
      <c r="S54" s="1" t="s">
        <v>104</v>
      </c>
      <c r="T54" s="1" t="s">
        <v>689</v>
      </c>
    </row>
    <row r="55" spans="2:20" ht="18.75" customHeight="1">
      <c r="B55" s="141"/>
      <c r="C55" s="83"/>
      <c r="D55" s="60"/>
      <c r="E55" s="61"/>
      <c r="F55" s="141"/>
      <c r="G55" s="83"/>
      <c r="H55" s="60"/>
      <c r="L55" s="67"/>
      <c r="M55" s="67"/>
      <c r="P55" s="50">
        <v>12006</v>
      </c>
      <c r="Q55" s="12" t="s">
        <v>684</v>
      </c>
      <c r="R55" s="12" t="s">
        <v>136</v>
      </c>
      <c r="S55" s="1" t="s">
        <v>104</v>
      </c>
      <c r="T55" s="1" t="s">
        <v>689</v>
      </c>
    </row>
    <row r="56" spans="12:20" ht="12.75">
      <c r="L56" s="63"/>
      <c r="M56" s="63"/>
      <c r="P56" s="50">
        <v>11634</v>
      </c>
      <c r="Q56" s="12" t="s">
        <v>685</v>
      </c>
      <c r="R56" s="12" t="s">
        <v>136</v>
      </c>
      <c r="S56" s="1" t="s">
        <v>104</v>
      </c>
      <c r="T56" s="1" t="s">
        <v>689</v>
      </c>
    </row>
    <row r="57" spans="12:20" ht="12.75">
      <c r="L57" s="70"/>
      <c r="M57" s="70"/>
      <c r="P57" s="50">
        <v>11570</v>
      </c>
      <c r="Q57" s="12" t="s">
        <v>686</v>
      </c>
      <c r="R57" s="12" t="s">
        <v>126</v>
      </c>
      <c r="S57" s="1" t="s">
        <v>104</v>
      </c>
      <c r="T57" s="1" t="s">
        <v>689</v>
      </c>
    </row>
    <row r="58" spans="2:13" ht="18.75" customHeight="1">
      <c r="B58" s="59" t="s">
        <v>433</v>
      </c>
      <c r="C58" s="82"/>
      <c r="D58" s="60"/>
      <c r="E58" s="61"/>
      <c r="F58" s="59" t="s">
        <v>434</v>
      </c>
      <c r="G58" s="82"/>
      <c r="H58" s="60"/>
      <c r="L58" s="63"/>
      <c r="M58" s="63"/>
    </row>
    <row r="59" spans="2:13" ht="18.75" customHeight="1">
      <c r="B59" s="59" t="s">
        <v>436</v>
      </c>
      <c r="C59" s="82"/>
      <c r="D59" s="60"/>
      <c r="E59" s="61"/>
      <c r="F59" s="59" t="s">
        <v>437</v>
      </c>
      <c r="G59" s="82"/>
      <c r="H59" s="60"/>
      <c r="L59" s="74"/>
      <c r="M59" s="74"/>
    </row>
    <row r="60" spans="2:8" ht="18.75" customHeight="1">
      <c r="B60" s="141" t="s">
        <v>438</v>
      </c>
      <c r="C60" s="83"/>
      <c r="D60" s="60"/>
      <c r="E60" s="61"/>
      <c r="F60" s="141" t="s">
        <v>438</v>
      </c>
      <c r="G60" s="83"/>
      <c r="H60" s="60"/>
    </row>
    <row r="61" spans="2:13" ht="18.75" customHeight="1">
      <c r="B61" s="141"/>
      <c r="C61" s="83"/>
      <c r="D61" s="60"/>
      <c r="E61" s="61"/>
      <c r="F61" s="141"/>
      <c r="G61" s="83"/>
      <c r="H61" s="60"/>
      <c r="L61" s="1"/>
      <c r="M61" s="1"/>
    </row>
    <row r="63" spans="2:8" ht="18.75" customHeight="1">
      <c r="B63" s="59" t="s">
        <v>433</v>
      </c>
      <c r="C63" s="82"/>
      <c r="D63" s="60"/>
      <c r="E63" s="61"/>
      <c r="F63" s="59" t="s">
        <v>434</v>
      </c>
      <c r="G63" s="82"/>
      <c r="H63" s="60"/>
    </row>
    <row r="64" spans="2:8" ht="18.75" customHeight="1">
      <c r="B64" s="59" t="s">
        <v>436</v>
      </c>
      <c r="C64" s="82"/>
      <c r="D64" s="60"/>
      <c r="E64" s="61"/>
      <c r="F64" s="59" t="s">
        <v>437</v>
      </c>
      <c r="G64" s="82"/>
      <c r="H64" s="60"/>
    </row>
    <row r="65" spans="2:8" ht="18.75" customHeight="1">
      <c r="B65" s="141" t="s">
        <v>438</v>
      </c>
      <c r="C65" s="83"/>
      <c r="D65" s="60"/>
      <c r="E65" s="61"/>
      <c r="F65" s="141" t="s">
        <v>438</v>
      </c>
      <c r="G65" s="83"/>
      <c r="H65" s="60"/>
    </row>
    <row r="66" spans="2:8" ht="18.75" customHeight="1">
      <c r="B66" s="141"/>
      <c r="C66" s="83"/>
      <c r="D66" s="60"/>
      <c r="E66" s="61"/>
      <c r="F66" s="141"/>
      <c r="G66" s="83"/>
      <c r="H66" s="60"/>
    </row>
    <row r="68" spans="2:8" ht="18.75" customHeight="1">
      <c r="B68" s="59" t="s">
        <v>433</v>
      </c>
      <c r="C68" s="82"/>
      <c r="D68" s="60"/>
      <c r="E68" s="61"/>
      <c r="F68" s="59" t="s">
        <v>434</v>
      </c>
      <c r="G68" s="82"/>
      <c r="H68" s="60"/>
    </row>
    <row r="69" spans="2:8" ht="18.75" customHeight="1">
      <c r="B69" s="59" t="s">
        <v>436</v>
      </c>
      <c r="C69" s="82"/>
      <c r="D69" s="60"/>
      <c r="E69" s="61"/>
      <c r="F69" s="59" t="s">
        <v>437</v>
      </c>
      <c r="G69" s="82"/>
      <c r="H69" s="60"/>
    </row>
    <row r="70" spans="2:8" ht="18.75" customHeight="1">
      <c r="B70" s="141" t="s">
        <v>438</v>
      </c>
      <c r="C70" s="83"/>
      <c r="D70" s="60"/>
      <c r="E70" s="61"/>
      <c r="F70" s="141" t="s">
        <v>438</v>
      </c>
      <c r="G70" s="83"/>
      <c r="H70" s="60"/>
    </row>
    <row r="71" spans="2:8" ht="18.75" customHeight="1">
      <c r="B71" s="141"/>
      <c r="C71" s="83"/>
      <c r="D71" s="60"/>
      <c r="E71" s="61"/>
      <c r="F71" s="141"/>
      <c r="G71" s="83"/>
      <c r="H71" s="60"/>
    </row>
    <row r="74" spans="2:8" ht="18.75" customHeight="1">
      <c r="B74" s="59" t="s">
        <v>433</v>
      </c>
      <c r="C74" s="82"/>
      <c r="D74" s="60"/>
      <c r="E74" s="61"/>
      <c r="F74" s="59" t="s">
        <v>434</v>
      </c>
      <c r="G74" s="82"/>
      <c r="H74" s="60"/>
    </row>
    <row r="75" spans="2:8" ht="18.75" customHeight="1">
      <c r="B75" s="59" t="s">
        <v>436</v>
      </c>
      <c r="C75" s="82"/>
      <c r="D75" s="60"/>
      <c r="E75" s="61"/>
      <c r="F75" s="59" t="s">
        <v>437</v>
      </c>
      <c r="G75" s="82"/>
      <c r="H75" s="60"/>
    </row>
    <row r="76" spans="2:8" ht="18.75" customHeight="1">
      <c r="B76" s="141" t="s">
        <v>438</v>
      </c>
      <c r="C76" s="83"/>
      <c r="D76" s="60"/>
      <c r="E76" s="61"/>
      <c r="F76" s="141" t="s">
        <v>438</v>
      </c>
      <c r="G76" s="83"/>
      <c r="H76" s="60"/>
    </row>
    <row r="77" spans="2:8" ht="18.75" customHeight="1">
      <c r="B77" s="141"/>
      <c r="C77" s="83"/>
      <c r="D77" s="60"/>
      <c r="E77" s="61"/>
      <c r="F77" s="141"/>
      <c r="G77" s="83"/>
      <c r="H77" s="60"/>
    </row>
    <row r="79" spans="2:8" ht="18.75" customHeight="1">
      <c r="B79" s="59" t="s">
        <v>433</v>
      </c>
      <c r="C79" s="82"/>
      <c r="D79" s="60"/>
      <c r="E79" s="61"/>
      <c r="F79" s="59" t="s">
        <v>434</v>
      </c>
      <c r="G79" s="82"/>
      <c r="H79" s="60"/>
    </row>
    <row r="80" spans="2:8" ht="18.75" customHeight="1">
      <c r="B80" s="59" t="s">
        <v>436</v>
      </c>
      <c r="C80" s="82"/>
      <c r="D80" s="60"/>
      <c r="E80" s="61"/>
      <c r="F80" s="59" t="s">
        <v>437</v>
      </c>
      <c r="G80" s="82"/>
      <c r="H80" s="60"/>
    </row>
    <row r="81" spans="2:8" ht="18.75" customHeight="1">
      <c r="B81" s="141" t="s">
        <v>438</v>
      </c>
      <c r="C81" s="83"/>
      <c r="D81" s="60"/>
      <c r="E81" s="61"/>
      <c r="F81" s="141" t="s">
        <v>438</v>
      </c>
      <c r="G81" s="83"/>
      <c r="H81" s="60"/>
    </row>
    <row r="82" spans="2:8" ht="18.75" customHeight="1">
      <c r="B82" s="141"/>
      <c r="C82" s="83"/>
      <c r="D82" s="60"/>
      <c r="E82" s="61"/>
      <c r="F82" s="141"/>
      <c r="G82" s="83"/>
      <c r="H82" s="60"/>
    </row>
    <row r="86" spans="4:8" ht="12.75">
      <c r="D86" s="46" t="s">
        <v>446</v>
      </c>
      <c r="H86" s="46" t="s">
        <v>446</v>
      </c>
    </row>
    <row r="88" spans="2:8" ht="18.75" customHeight="1">
      <c r="B88" s="59" t="s">
        <v>433</v>
      </c>
      <c r="C88" s="82"/>
      <c r="D88" s="60"/>
      <c r="E88" s="61"/>
      <c r="F88" s="59" t="s">
        <v>434</v>
      </c>
      <c r="G88" s="82"/>
      <c r="H88" s="60"/>
    </row>
    <row r="89" spans="2:8" ht="18.75" customHeight="1">
      <c r="B89" s="59" t="s">
        <v>436</v>
      </c>
      <c r="C89" s="82"/>
      <c r="D89" s="60"/>
      <c r="E89" s="61"/>
      <c r="F89" s="59" t="s">
        <v>437</v>
      </c>
      <c r="G89" s="82"/>
      <c r="H89" s="60"/>
    </row>
    <row r="90" spans="2:8" ht="18.75" customHeight="1">
      <c r="B90" s="141" t="s">
        <v>438</v>
      </c>
      <c r="C90" s="83"/>
      <c r="D90" s="60"/>
      <c r="E90" s="61"/>
      <c r="F90" s="141" t="s">
        <v>438</v>
      </c>
      <c r="G90" s="83"/>
      <c r="H90" s="60"/>
    </row>
    <row r="91" spans="2:13" ht="18.75" customHeight="1">
      <c r="B91" s="141"/>
      <c r="C91" s="83"/>
      <c r="D91" s="60"/>
      <c r="E91" s="61"/>
      <c r="F91" s="141"/>
      <c r="G91" s="83"/>
      <c r="H91" s="60"/>
      <c r="L91" s="67"/>
      <c r="M91" s="67"/>
    </row>
    <row r="92" spans="12:13" ht="12.75">
      <c r="L92" s="63"/>
      <c r="M92" s="63"/>
    </row>
    <row r="93" spans="12:13" ht="12.75">
      <c r="L93" s="70"/>
      <c r="M93" s="70"/>
    </row>
    <row r="94" spans="2:13" ht="18.75" customHeight="1">
      <c r="B94" s="59" t="s">
        <v>433</v>
      </c>
      <c r="C94" s="82"/>
      <c r="D94" s="60"/>
      <c r="E94" s="61"/>
      <c r="F94" s="59" t="s">
        <v>434</v>
      </c>
      <c r="G94" s="82"/>
      <c r="H94" s="60"/>
      <c r="L94" s="63"/>
      <c r="M94" s="63"/>
    </row>
    <row r="95" spans="2:13" ht="18.75" customHeight="1">
      <c r="B95" s="59" t="s">
        <v>436</v>
      </c>
      <c r="C95" s="82"/>
      <c r="D95" s="60"/>
      <c r="E95" s="61"/>
      <c r="F95" s="59" t="s">
        <v>437</v>
      </c>
      <c r="G95" s="82"/>
      <c r="H95" s="60"/>
      <c r="L95" s="74"/>
      <c r="M95" s="74"/>
    </row>
    <row r="96" spans="2:8" ht="18.75" customHeight="1">
      <c r="B96" s="141" t="s">
        <v>438</v>
      </c>
      <c r="C96" s="83"/>
      <c r="D96" s="60"/>
      <c r="E96" s="61"/>
      <c r="F96" s="141" t="s">
        <v>438</v>
      </c>
      <c r="G96" s="83"/>
      <c r="H96" s="60"/>
    </row>
    <row r="97" spans="2:13" ht="18.75" customHeight="1">
      <c r="B97" s="141"/>
      <c r="C97" s="83"/>
      <c r="D97" s="60"/>
      <c r="E97" s="61"/>
      <c r="F97" s="141"/>
      <c r="G97" s="83"/>
      <c r="H97" s="60"/>
      <c r="L97" s="1"/>
      <c r="M97" s="1"/>
    </row>
    <row r="99" spans="2:8" ht="18.75" customHeight="1">
      <c r="B99" s="59" t="s">
        <v>433</v>
      </c>
      <c r="C99" s="82"/>
      <c r="D99" s="60"/>
      <c r="E99" s="61"/>
      <c r="F99" s="59" t="s">
        <v>434</v>
      </c>
      <c r="G99" s="82"/>
      <c r="H99" s="60"/>
    </row>
    <row r="100" spans="2:8" ht="18.75" customHeight="1">
      <c r="B100" s="59" t="s">
        <v>436</v>
      </c>
      <c r="C100" s="82"/>
      <c r="D100" s="60"/>
      <c r="E100" s="61"/>
      <c r="F100" s="59" t="s">
        <v>437</v>
      </c>
      <c r="G100" s="82"/>
      <c r="H100" s="60"/>
    </row>
    <row r="101" spans="2:8" ht="18.75" customHeight="1">
      <c r="B101" s="141" t="s">
        <v>438</v>
      </c>
      <c r="C101" s="83"/>
      <c r="D101" s="60"/>
      <c r="E101" s="61"/>
      <c r="F101" s="141" t="s">
        <v>438</v>
      </c>
      <c r="G101" s="83"/>
      <c r="H101" s="60"/>
    </row>
    <row r="102" spans="2:8" ht="18.75" customHeight="1">
      <c r="B102" s="141"/>
      <c r="C102" s="83"/>
      <c r="D102" s="60"/>
      <c r="E102" s="61"/>
      <c r="F102" s="141"/>
      <c r="G102" s="83"/>
      <c r="H102" s="60"/>
    </row>
    <row r="104" spans="2:8" ht="18.75" customHeight="1">
      <c r="B104" s="59" t="s">
        <v>433</v>
      </c>
      <c r="C104" s="82"/>
      <c r="D104" s="60"/>
      <c r="E104" s="61"/>
      <c r="F104" s="59" t="s">
        <v>434</v>
      </c>
      <c r="G104" s="82"/>
      <c r="H104" s="60"/>
    </row>
    <row r="105" spans="2:8" ht="18.75" customHeight="1">
      <c r="B105" s="59" t="s">
        <v>436</v>
      </c>
      <c r="C105" s="82"/>
      <c r="D105" s="60"/>
      <c r="E105" s="61"/>
      <c r="F105" s="59" t="s">
        <v>437</v>
      </c>
      <c r="G105" s="82"/>
      <c r="H105" s="60"/>
    </row>
    <row r="106" spans="2:8" ht="18.75" customHeight="1">
      <c r="B106" s="141" t="s">
        <v>438</v>
      </c>
      <c r="C106" s="83"/>
      <c r="D106" s="60"/>
      <c r="E106" s="61"/>
      <c r="F106" s="141" t="s">
        <v>438</v>
      </c>
      <c r="G106" s="83"/>
      <c r="H106" s="60"/>
    </row>
    <row r="107" spans="2:8" ht="18.75" customHeight="1">
      <c r="B107" s="141"/>
      <c r="C107" s="83"/>
      <c r="D107" s="60"/>
      <c r="E107" s="61"/>
      <c r="F107" s="141"/>
      <c r="G107" s="83"/>
      <c r="H107" s="60"/>
    </row>
    <row r="110" spans="2:8" ht="18.75" customHeight="1">
      <c r="B110" s="59" t="s">
        <v>433</v>
      </c>
      <c r="C110" s="82"/>
      <c r="D110" s="60"/>
      <c r="E110" s="61"/>
      <c r="F110" s="59" t="s">
        <v>434</v>
      </c>
      <c r="G110" s="82"/>
      <c r="H110" s="60"/>
    </row>
    <row r="111" spans="2:8" ht="18.75" customHeight="1">
      <c r="B111" s="59" t="s">
        <v>436</v>
      </c>
      <c r="C111" s="82"/>
      <c r="D111" s="60"/>
      <c r="E111" s="61"/>
      <c r="F111" s="59" t="s">
        <v>437</v>
      </c>
      <c r="G111" s="82"/>
      <c r="H111" s="60"/>
    </row>
    <row r="112" spans="2:8" ht="18.75" customHeight="1">
      <c r="B112" s="141" t="s">
        <v>438</v>
      </c>
      <c r="C112" s="83"/>
      <c r="D112" s="60"/>
      <c r="E112" s="61"/>
      <c r="F112" s="141" t="s">
        <v>438</v>
      </c>
      <c r="G112" s="83"/>
      <c r="H112" s="60"/>
    </row>
    <row r="113" spans="2:8" ht="18.75" customHeight="1">
      <c r="B113" s="141"/>
      <c r="C113" s="83"/>
      <c r="D113" s="60"/>
      <c r="E113" s="61"/>
      <c r="F113" s="141"/>
      <c r="G113" s="83"/>
      <c r="H113" s="60"/>
    </row>
    <row r="115" spans="2:8" ht="18.75" customHeight="1">
      <c r="B115" s="59" t="s">
        <v>433</v>
      </c>
      <c r="C115" s="82"/>
      <c r="D115" s="60"/>
      <c r="E115" s="61"/>
      <c r="F115" s="59" t="s">
        <v>434</v>
      </c>
      <c r="G115" s="82"/>
      <c r="H115" s="60"/>
    </row>
    <row r="116" spans="2:8" ht="18.75" customHeight="1">
      <c r="B116" s="59" t="s">
        <v>436</v>
      </c>
      <c r="C116" s="82"/>
      <c r="D116" s="60"/>
      <c r="E116" s="61"/>
      <c r="F116" s="59" t="s">
        <v>437</v>
      </c>
      <c r="G116" s="82"/>
      <c r="H116" s="60"/>
    </row>
    <row r="117" spans="2:8" ht="18.75" customHeight="1">
      <c r="B117" s="141" t="s">
        <v>438</v>
      </c>
      <c r="C117" s="83"/>
      <c r="D117" s="60"/>
      <c r="E117" s="61"/>
      <c r="F117" s="141" t="s">
        <v>438</v>
      </c>
      <c r="G117" s="83"/>
      <c r="H117" s="60"/>
    </row>
    <row r="118" spans="2:8" ht="18.75" customHeight="1">
      <c r="B118" s="141"/>
      <c r="C118" s="83"/>
      <c r="D118" s="60"/>
      <c r="E118" s="61"/>
      <c r="F118" s="141"/>
      <c r="G118" s="83"/>
      <c r="H118" s="60"/>
    </row>
    <row r="124" spans="5:13" ht="12.75">
      <c r="E124" s="46" t="s">
        <v>487</v>
      </c>
      <c r="F124" s="46" t="s">
        <v>488</v>
      </c>
      <c r="G124" s="46" t="s">
        <v>480</v>
      </c>
      <c r="H124" s="46" t="s">
        <v>481</v>
      </c>
      <c r="I124" s="46" t="s">
        <v>482</v>
      </c>
      <c r="J124" s="46" t="s">
        <v>483</v>
      </c>
      <c r="K124" s="46" t="s">
        <v>484</v>
      </c>
      <c r="L124" s="46" t="s">
        <v>485</v>
      </c>
      <c r="M124" s="46" t="s">
        <v>486</v>
      </c>
    </row>
    <row r="125" spans="4:12" ht="12.75">
      <c r="D125" s="46" t="str">
        <f>D19</f>
        <v>CN SABADELL PROMESES “B”</v>
      </c>
      <c r="E125" s="46" t="str">
        <f ca="1">LEFT(RIGHT(CELL("filename",D125),3))</f>
        <v>C</v>
      </c>
      <c r="F125" s="46">
        <f ca="1">VALUE(MID(RIGHT(CELL("filename",E125),3),2,1))</f>
        <v>2</v>
      </c>
      <c r="G125" s="47">
        <v>2</v>
      </c>
      <c r="H125" s="46">
        <f>COUNTIF(H$13:H$45,D125)</f>
        <v>0</v>
      </c>
      <c r="I125" s="46">
        <f>G125-H125</f>
        <v>2</v>
      </c>
      <c r="J125" s="46" t="e">
        <f>VALUE(LEFT(M25))+VALUE(LEFT(M40))</f>
        <v>#VALUE!</v>
      </c>
      <c r="K125" s="46" t="e">
        <f>10-J125</f>
        <v>#VALUE!</v>
      </c>
      <c r="L125" s="46">
        <f>IF(M125="",RANK(H125,H$125:H$127),M125)</f>
        <v>1</v>
      </c>
    </row>
    <row r="126" spans="4:12" ht="12.75">
      <c r="D126" s="46" t="str">
        <f>D4</f>
        <v>CTT AMICS TERRASSA "E"</v>
      </c>
      <c r="E126" s="46" t="str">
        <f ca="1">LEFT(RIGHT(CELL("filename",D126),3))</f>
        <v>C</v>
      </c>
      <c r="F126" s="46">
        <f ca="1">VALUE(MID(RIGHT(CELL("filename",E126),3),2,1))</f>
        <v>2</v>
      </c>
      <c r="G126" s="46">
        <v>2</v>
      </c>
      <c r="H126" s="46">
        <f>COUNTIF(H$13:H$45,D126)-1</f>
        <v>0</v>
      </c>
      <c r="I126" s="46">
        <f>G126-H126</f>
        <v>2</v>
      </c>
      <c r="J126" s="46" t="e">
        <f>VALUE(LEFT(M10))+VALUE(RIGHT(M40))</f>
        <v>#VALUE!</v>
      </c>
      <c r="K126" s="46" t="e">
        <f>10-J126</f>
        <v>#VALUE!</v>
      </c>
      <c r="L126" s="46">
        <f>IF(M126="",RANK(H126,H$125:H$127),M126)</f>
        <v>1</v>
      </c>
    </row>
    <row r="127" spans="4:12" ht="12.75">
      <c r="D127" s="46" t="str">
        <f>H4</f>
        <v>VIC TT</v>
      </c>
      <c r="E127" s="46" t="str">
        <f ca="1">LEFT(RIGHT(CELL("filename",D127),3))</f>
        <v>C</v>
      </c>
      <c r="F127" s="46">
        <f ca="1">VALUE(MID(RIGHT(CELL("filename",E127),3),2,1))</f>
        <v>2</v>
      </c>
      <c r="G127" s="46">
        <v>2</v>
      </c>
      <c r="H127" s="46">
        <f>COUNTIF(H$13:H$45,D127)-1</f>
        <v>0</v>
      </c>
      <c r="I127" s="46">
        <f>G127-H127</f>
        <v>2</v>
      </c>
      <c r="J127" s="46" t="e">
        <f>VALUE(RIGHT(M10))+VALUE(RIGHT(M25))</f>
        <v>#VALUE!</v>
      </c>
      <c r="K127" s="46" t="e">
        <f>10-J127</f>
        <v>#VALUE!</v>
      </c>
      <c r="L127" s="46">
        <f>IF(M127="",RANK(H127,H$125:H$127),M127)</f>
        <v>1</v>
      </c>
    </row>
  </sheetData>
  <sheetProtection/>
  <mergeCells count="30">
    <mergeCell ref="B106:B107"/>
    <mergeCell ref="F106:F107"/>
    <mergeCell ref="B112:B113"/>
    <mergeCell ref="F112:F113"/>
    <mergeCell ref="B117:B118"/>
    <mergeCell ref="F117:F118"/>
    <mergeCell ref="B90:B91"/>
    <mergeCell ref="F90:F91"/>
    <mergeCell ref="B96:B97"/>
    <mergeCell ref="F96:F97"/>
    <mergeCell ref="B101:B102"/>
    <mergeCell ref="F101:F102"/>
    <mergeCell ref="B70:B71"/>
    <mergeCell ref="F70:F71"/>
    <mergeCell ref="B76:B77"/>
    <mergeCell ref="F76:F77"/>
    <mergeCell ref="B81:B82"/>
    <mergeCell ref="F81:F82"/>
    <mergeCell ref="B54:B55"/>
    <mergeCell ref="F54:F55"/>
    <mergeCell ref="B60:B61"/>
    <mergeCell ref="F60:F61"/>
    <mergeCell ref="B65:B66"/>
    <mergeCell ref="F65:F66"/>
    <mergeCell ref="B7:B8"/>
    <mergeCell ref="F7:F8"/>
    <mergeCell ref="B22:B23"/>
    <mergeCell ref="F22:F23"/>
    <mergeCell ref="B37:B38"/>
    <mergeCell ref="F37:F38"/>
  </mergeCells>
  <printOptions/>
  <pageMargins left="0.1" right="0.03" top="0.17" bottom="0.06" header="0" footer="0"/>
  <pageSetup horizontalDpi="1200" verticalDpi="1200" orientation="landscape" paperSize="9" scale="77" r:id="rId3"/>
  <rowBreaks count="2" manualBreakCount="2">
    <brk id="48" max="14" man="1"/>
    <brk id="83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RTB</dc:creator>
  <cp:keywords/>
  <dc:description/>
  <cp:lastModifiedBy>Gemma Sayol</cp:lastModifiedBy>
  <cp:lastPrinted>2019-02-26T18:54:58Z</cp:lastPrinted>
  <dcterms:created xsi:type="dcterms:W3CDTF">2010-02-03T09:19:41Z</dcterms:created>
  <dcterms:modified xsi:type="dcterms:W3CDTF">2019-02-26T19:03:05Z</dcterms:modified>
  <cp:category/>
  <cp:version/>
  <cp:contentType/>
  <cp:contentStatus/>
</cp:coreProperties>
</file>